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2072" windowHeight="11016" firstSheet="1" activeTab="1"/>
  </bookViews>
  <sheets>
    <sheet name="Table 1" sheetId="1" state="hidden" r:id="rId1"/>
    <sheet name="8 yr History by Area" sheetId="2" r:id="rId2"/>
    <sheet name="Sheet1" sheetId="3" state="hidden" r:id="rId3"/>
  </sheets>
  <definedNames/>
  <calcPr fullCalcOnLoad="1"/>
</workbook>
</file>

<file path=xl/sharedStrings.xml><?xml version="1.0" encoding="utf-8"?>
<sst xmlns="http://schemas.openxmlformats.org/spreadsheetml/2006/main" count="212" uniqueCount="184">
  <si>
    <t>GOAL #Change</t>
  </si>
  <si>
    <t>GOAL  %Change</t>
  </si>
  <si>
    <t>0.00%</t>
  </si>
  <si>
    <t>-6.25%</t>
  </si>
  <si>
    <t>-100.00%</t>
  </si>
  <si>
    <t>6.45%</t>
  </si>
  <si>
    <t>-2.94%</t>
  </si>
  <si>
    <t>*</t>
  </si>
  <si>
    <t>33.33%</t>
  </si>
  <si>
    <r>
      <rPr>
        <b/>
        <sz val="12"/>
        <color indexed="9"/>
        <rFont val="Arial"/>
        <family val="2"/>
      </rPr>
      <t>Zone</t>
    </r>
  </si>
  <si>
    <r>
      <rPr>
        <b/>
        <sz val="12"/>
        <color indexed="9"/>
        <rFont val="Arial"/>
        <family val="2"/>
      </rPr>
      <t>District</t>
    </r>
  </si>
  <si>
    <r>
      <rPr>
        <b/>
        <sz val="12"/>
        <color indexed="9"/>
        <rFont val="Arial"/>
        <family val="2"/>
      </rPr>
      <t>Club ID</t>
    </r>
  </si>
  <si>
    <r>
      <rPr>
        <b/>
        <sz val="12"/>
        <color indexed="9"/>
        <rFont val="Arial"/>
        <family val="2"/>
      </rPr>
      <t>Historic</t>
    </r>
  </si>
  <si>
    <r>
      <rPr>
        <b/>
        <sz val="12"/>
        <color indexed="9"/>
        <rFont val="Arial"/>
        <family val="2"/>
      </rPr>
      <t>01-Jul-2008
Members</t>
    </r>
  </si>
  <si>
    <r>
      <rPr>
        <b/>
        <sz val="12"/>
        <color indexed="9"/>
        <rFont val="Arial"/>
        <family val="2"/>
      </rPr>
      <t># Change 30 Jun to 5 Feb</t>
    </r>
  </si>
  <si>
    <r>
      <rPr>
        <b/>
        <sz val="12"/>
        <color indexed="9"/>
        <rFont val="Arial"/>
        <family val="2"/>
      </rPr>
      <t># Change</t>
    </r>
  </si>
  <si>
    <r>
      <rPr>
        <b/>
        <sz val="12"/>
        <color indexed="9"/>
        <rFont val="Arial"/>
        <family val="2"/>
      </rPr>
      <t>% Change</t>
    </r>
  </si>
  <si>
    <r>
      <rPr>
        <b/>
        <sz val="12"/>
        <color indexed="9"/>
        <rFont val="Arial"/>
        <family val="2"/>
      </rPr>
      <t>Armstrong</t>
    </r>
  </si>
  <si>
    <r>
      <rPr>
        <b/>
        <sz val="12"/>
        <color indexed="9"/>
        <rFont val="Arial"/>
        <family val="2"/>
      </rPr>
      <t>Ashcroft/Cache Creek</t>
    </r>
  </si>
  <si>
    <r>
      <rPr>
        <b/>
        <sz val="12"/>
        <color indexed="9"/>
        <rFont val="Arial"/>
        <family val="2"/>
      </rPr>
      <t>Cashmere</t>
    </r>
  </si>
  <si>
    <r>
      <rPr>
        <b/>
        <sz val="12"/>
        <color indexed="9"/>
        <rFont val="Arial"/>
        <family val="2"/>
      </rPr>
      <t>Chase</t>
    </r>
  </si>
  <si>
    <r>
      <rPr>
        <b/>
        <sz val="12"/>
        <color indexed="9"/>
        <rFont val="Arial"/>
        <family val="2"/>
      </rPr>
      <t>Chelan</t>
    </r>
  </si>
  <si>
    <r>
      <rPr>
        <b/>
        <sz val="12"/>
        <color indexed="9"/>
        <rFont val="Arial"/>
        <family val="2"/>
      </rPr>
      <t>Clearwater</t>
    </r>
  </si>
  <si>
    <r>
      <rPr>
        <b/>
        <sz val="12"/>
        <color indexed="9"/>
        <rFont val="Arial"/>
        <family val="2"/>
      </rPr>
      <t>East Wenatchee</t>
    </r>
  </si>
  <si>
    <r>
      <rPr>
        <b/>
        <sz val="12"/>
        <color indexed="9"/>
        <rFont val="Arial"/>
        <family val="2"/>
      </rPr>
      <t>Ellensburg</t>
    </r>
  </si>
  <si>
    <r>
      <rPr>
        <b/>
        <sz val="12"/>
        <color indexed="9"/>
        <rFont val="Arial"/>
        <family val="2"/>
      </rPr>
      <t>Ellensburg Morning</t>
    </r>
  </si>
  <si>
    <r>
      <rPr>
        <b/>
        <sz val="12"/>
        <color indexed="9"/>
        <rFont val="Arial"/>
        <family val="2"/>
      </rPr>
      <t>Ephrata</t>
    </r>
  </si>
  <si>
    <r>
      <rPr>
        <b/>
        <sz val="12"/>
        <color indexed="9"/>
        <rFont val="Arial"/>
        <family val="2"/>
      </rPr>
      <t>Grand Coulee Dam</t>
    </r>
  </si>
  <si>
    <r>
      <rPr>
        <b/>
        <sz val="12"/>
        <color indexed="9"/>
        <rFont val="Arial"/>
        <family val="2"/>
      </rPr>
      <t>Grandview</t>
    </r>
  </si>
  <si>
    <r>
      <rPr>
        <b/>
        <sz val="12"/>
        <color indexed="9"/>
        <rFont val="Arial"/>
        <family val="2"/>
      </rPr>
      <t>Kalamalka</t>
    </r>
  </si>
  <si>
    <r>
      <rPr>
        <b/>
        <sz val="12"/>
        <color indexed="9"/>
        <rFont val="Arial"/>
        <family val="2"/>
      </rPr>
      <t>Kamloops</t>
    </r>
  </si>
  <si>
    <r>
      <rPr>
        <b/>
        <sz val="12"/>
        <color indexed="9"/>
        <rFont val="Arial"/>
        <family val="2"/>
      </rPr>
      <t>Kamloops Aurora Centennial</t>
    </r>
  </si>
  <si>
    <r>
      <rPr>
        <b/>
        <sz val="12"/>
        <color indexed="9"/>
        <rFont val="Arial"/>
        <family val="2"/>
      </rPr>
      <t>Kamloops Daybreak</t>
    </r>
  </si>
  <si>
    <r>
      <rPr>
        <b/>
        <sz val="12"/>
        <color indexed="9"/>
        <rFont val="Arial"/>
        <family val="2"/>
      </rPr>
      <t>Kamloops North</t>
    </r>
  </si>
  <si>
    <r>
      <rPr>
        <b/>
        <sz val="12"/>
        <color indexed="9"/>
        <rFont val="Arial"/>
        <family val="2"/>
      </rPr>
      <t>Kamloops North Sunrise</t>
    </r>
  </si>
  <si>
    <r>
      <rPr>
        <b/>
        <sz val="12"/>
        <color indexed="9"/>
        <rFont val="Arial"/>
        <family val="2"/>
      </rPr>
      <t>Kamloops West</t>
    </r>
  </si>
  <si>
    <r>
      <rPr>
        <b/>
        <sz val="12"/>
        <color indexed="9"/>
        <rFont val="Arial"/>
        <family val="2"/>
      </rPr>
      <t>Kelowna</t>
    </r>
  </si>
  <si>
    <r>
      <rPr>
        <b/>
        <sz val="12"/>
        <color indexed="9"/>
        <rFont val="Arial"/>
        <family val="2"/>
      </rPr>
      <t>Kelowna Capri</t>
    </r>
  </si>
  <si>
    <r>
      <rPr>
        <b/>
        <sz val="12"/>
        <color indexed="9"/>
        <rFont val="Arial"/>
        <family val="2"/>
      </rPr>
      <t>Kelowna Morningside</t>
    </r>
  </si>
  <si>
    <r>
      <rPr>
        <b/>
        <sz val="12"/>
        <color indexed="9"/>
        <rFont val="Arial"/>
        <family val="2"/>
      </rPr>
      <t>Kelowna Ogopogo</t>
    </r>
  </si>
  <si>
    <r>
      <rPr>
        <b/>
        <sz val="12"/>
        <color indexed="9"/>
        <rFont val="Arial"/>
        <family val="2"/>
      </rPr>
      <t>Kelowna Sunrise</t>
    </r>
  </si>
  <si>
    <r>
      <rPr>
        <b/>
        <sz val="12"/>
        <color indexed="9"/>
        <rFont val="Arial"/>
        <family val="2"/>
      </rPr>
      <t>Kelowna-Okanagan Mission</t>
    </r>
  </si>
  <si>
    <r>
      <rPr>
        <b/>
        <sz val="12"/>
        <color indexed="9"/>
        <rFont val="Arial"/>
        <family val="2"/>
      </rPr>
      <t>Lake Country</t>
    </r>
  </si>
  <si>
    <r>
      <rPr>
        <b/>
        <sz val="12"/>
        <color indexed="9"/>
        <rFont val="Arial"/>
        <family val="2"/>
      </rPr>
      <t>Leavenworth</t>
    </r>
  </si>
  <si>
    <r>
      <rPr>
        <b/>
        <sz val="12"/>
        <color indexed="9"/>
        <rFont val="Arial"/>
        <family val="2"/>
      </rPr>
      <t>Merritt</t>
    </r>
  </si>
  <si>
    <r>
      <rPr>
        <b/>
        <sz val="12"/>
        <color indexed="9"/>
        <rFont val="Arial"/>
        <family val="2"/>
      </rPr>
      <t>Merritt Sunrise</t>
    </r>
  </si>
  <si>
    <r>
      <rPr>
        <b/>
        <sz val="12"/>
        <color indexed="9"/>
        <rFont val="Arial"/>
        <family val="2"/>
      </rPr>
      <t>Moses Lake</t>
    </r>
  </si>
  <si>
    <r>
      <rPr>
        <b/>
        <sz val="12"/>
        <color indexed="9"/>
        <rFont val="Arial"/>
        <family val="2"/>
      </rPr>
      <t>Moses Lake Sunrise</t>
    </r>
  </si>
  <si>
    <r>
      <rPr>
        <b/>
        <sz val="12"/>
        <color indexed="9"/>
        <rFont val="Arial"/>
        <family val="2"/>
      </rPr>
      <t>Okanogan-Omak</t>
    </r>
  </si>
  <si>
    <r>
      <rPr>
        <b/>
        <sz val="12"/>
        <color indexed="9"/>
        <rFont val="Arial"/>
        <family val="2"/>
      </rPr>
      <t>Oliver</t>
    </r>
  </si>
  <si>
    <r>
      <rPr>
        <b/>
        <sz val="12"/>
        <color indexed="9"/>
        <rFont val="Arial"/>
        <family val="2"/>
      </rPr>
      <t>Oroville, Wa., U.S.A.-Osoyoos</t>
    </r>
  </si>
  <si>
    <r>
      <rPr>
        <b/>
        <sz val="12"/>
        <color indexed="9"/>
        <rFont val="Arial"/>
        <family val="2"/>
      </rPr>
      <t>Osoyoos</t>
    </r>
  </si>
  <si>
    <r>
      <rPr>
        <b/>
        <sz val="12"/>
        <color indexed="9"/>
        <rFont val="Arial"/>
        <family val="2"/>
      </rPr>
      <t>Othello</t>
    </r>
  </si>
  <si>
    <r>
      <rPr>
        <b/>
        <sz val="12"/>
        <color indexed="9"/>
        <rFont val="Arial"/>
        <family val="2"/>
      </rPr>
      <t>Peachland</t>
    </r>
  </si>
  <si>
    <r>
      <rPr>
        <b/>
        <sz val="12"/>
        <color indexed="9"/>
        <rFont val="Arial"/>
        <family val="2"/>
      </rPr>
      <t>Penticton</t>
    </r>
  </si>
  <si>
    <r>
      <rPr>
        <b/>
        <sz val="12"/>
        <color indexed="9"/>
        <rFont val="Arial"/>
        <family val="2"/>
      </rPr>
      <t>Penticton Skaha</t>
    </r>
  </si>
  <si>
    <r>
      <rPr>
        <b/>
        <sz val="12"/>
        <color indexed="9"/>
        <rFont val="Arial"/>
        <family val="2"/>
      </rPr>
      <t>Penticton-Okanagan</t>
    </r>
  </si>
  <si>
    <r>
      <rPr>
        <b/>
        <sz val="12"/>
        <color indexed="9"/>
        <rFont val="Arial"/>
        <family val="2"/>
      </rPr>
      <t>Princeton</t>
    </r>
  </si>
  <si>
    <r>
      <rPr>
        <b/>
        <sz val="12"/>
        <color indexed="9"/>
        <rFont val="Arial"/>
        <family val="2"/>
      </rPr>
      <t>Prosser</t>
    </r>
  </si>
  <si>
    <r>
      <rPr>
        <b/>
        <sz val="12"/>
        <color indexed="9"/>
        <rFont val="Arial"/>
        <family val="2"/>
      </rPr>
      <t>Quincy</t>
    </r>
  </si>
  <si>
    <r>
      <rPr>
        <b/>
        <sz val="12"/>
        <color indexed="9"/>
        <rFont val="Arial"/>
        <family val="2"/>
      </rPr>
      <t>Revelstoke</t>
    </r>
  </si>
  <si>
    <r>
      <rPr>
        <b/>
        <sz val="12"/>
        <color indexed="9"/>
        <rFont val="Arial"/>
        <family val="2"/>
      </rPr>
      <t>Salmon Arm</t>
    </r>
  </si>
  <si>
    <r>
      <rPr>
        <b/>
        <sz val="12"/>
        <color indexed="9"/>
        <rFont val="Arial"/>
        <family val="2"/>
      </rPr>
      <t>Salmon Arm (Shuswap)</t>
    </r>
  </si>
  <si>
    <r>
      <rPr>
        <b/>
        <sz val="12"/>
        <color indexed="9"/>
        <rFont val="Arial"/>
        <family val="2"/>
      </rPr>
      <t>Salmon Arm Daybreak</t>
    </r>
  </si>
  <si>
    <r>
      <rPr>
        <b/>
        <sz val="12"/>
        <color indexed="9"/>
        <rFont val="Arial"/>
        <family val="2"/>
      </rPr>
      <t>Sicamous-Eagle Valley</t>
    </r>
  </si>
  <si>
    <r>
      <rPr>
        <b/>
        <sz val="12"/>
        <color indexed="9"/>
        <rFont val="Arial"/>
        <family val="2"/>
      </rPr>
      <t>Summerland</t>
    </r>
  </si>
  <si>
    <r>
      <rPr>
        <b/>
        <sz val="12"/>
        <color indexed="9"/>
        <rFont val="Arial"/>
        <family val="2"/>
      </rPr>
      <t>Sunnyside</t>
    </r>
  </si>
  <si>
    <r>
      <rPr>
        <b/>
        <sz val="12"/>
        <color indexed="9"/>
        <rFont val="Arial"/>
        <family val="2"/>
      </rPr>
      <t>Sunnyside Daybreak</t>
    </r>
  </si>
  <si>
    <r>
      <rPr>
        <b/>
        <sz val="12"/>
        <color indexed="9"/>
        <rFont val="Arial"/>
        <family val="2"/>
      </rPr>
      <t>Toppenish</t>
    </r>
  </si>
  <si>
    <r>
      <rPr>
        <b/>
        <sz val="12"/>
        <color indexed="9"/>
        <rFont val="Arial"/>
        <family val="2"/>
      </rPr>
      <t>Tri-Lakes Vernon</t>
    </r>
  </si>
  <si>
    <r>
      <rPr>
        <b/>
        <sz val="12"/>
        <color indexed="9"/>
        <rFont val="Arial"/>
        <family val="2"/>
      </rPr>
      <t>Upper Kittitas County</t>
    </r>
  </si>
  <si>
    <r>
      <rPr>
        <b/>
        <sz val="12"/>
        <color indexed="9"/>
        <rFont val="Arial"/>
        <family val="2"/>
      </rPr>
      <t>Vernon</t>
    </r>
  </si>
  <si>
    <r>
      <rPr>
        <b/>
        <sz val="12"/>
        <color indexed="9"/>
        <rFont val="Arial"/>
        <family val="2"/>
      </rPr>
      <t>Vernon Silver Star</t>
    </r>
  </si>
  <si>
    <r>
      <rPr>
        <b/>
        <sz val="12"/>
        <color indexed="9"/>
        <rFont val="Arial"/>
        <family val="2"/>
      </rPr>
      <t>Wenatchee</t>
    </r>
  </si>
  <si>
    <r>
      <rPr>
        <b/>
        <sz val="12"/>
        <color indexed="9"/>
        <rFont val="Arial"/>
        <family val="2"/>
      </rPr>
      <t>Wenatchee North</t>
    </r>
  </si>
  <si>
    <r>
      <rPr>
        <b/>
        <sz val="12"/>
        <color indexed="9"/>
        <rFont val="Arial"/>
        <family val="2"/>
      </rPr>
      <t>Wenatchee Sunrise</t>
    </r>
  </si>
  <si>
    <r>
      <rPr>
        <b/>
        <sz val="12"/>
        <color indexed="9"/>
        <rFont val="Arial"/>
        <family val="2"/>
      </rPr>
      <t>Westbank</t>
    </r>
  </si>
  <si>
    <r>
      <rPr>
        <b/>
        <sz val="12"/>
        <color indexed="9"/>
        <rFont val="Arial"/>
        <family val="2"/>
      </rPr>
      <t>West Kelowna Daybreak *</t>
    </r>
  </si>
  <si>
    <r>
      <rPr>
        <b/>
        <sz val="12"/>
        <color indexed="9"/>
        <rFont val="Arial"/>
        <family val="2"/>
      </rPr>
      <t>Yakima</t>
    </r>
  </si>
  <si>
    <r>
      <rPr>
        <b/>
        <sz val="12"/>
        <color indexed="9"/>
        <rFont val="Arial"/>
        <family val="2"/>
      </rPr>
      <t>Yakima Southwest</t>
    </r>
  </si>
  <si>
    <r>
      <rPr>
        <b/>
        <sz val="12"/>
        <color indexed="9"/>
        <rFont val="Arial"/>
        <family val="2"/>
      </rPr>
      <t>Yakima Sunrise</t>
    </r>
  </si>
  <si>
    <t>Area</t>
  </si>
  <si>
    <t>Club Name</t>
  </si>
  <si>
    <t>Area 9 Total</t>
  </si>
  <si>
    <t>Area 4 Total</t>
  </si>
  <si>
    <t>Area 2 Total</t>
  </si>
  <si>
    <t>Area 3 Total</t>
  </si>
  <si>
    <t>Area 1 Total</t>
  </si>
  <si>
    <t>Area 5 Total</t>
  </si>
  <si>
    <t>Area 6 Total</t>
  </si>
  <si>
    <t>Area 7 Total</t>
  </si>
  <si>
    <t>Area 8 Total</t>
  </si>
  <si>
    <t>Total</t>
  </si>
  <si>
    <t>2014 to 2015 YTD</t>
  </si>
  <si>
    <t>2008 to 2015 YTD</t>
  </si>
  <si>
    <t>July 1, 2015 to June 30, 2016</t>
  </si>
  <si>
    <t>30 Jun 14
Members</t>
  </si>
  <si>
    <t>1 Jul 14 Members</t>
  </si>
  <si>
    <t>11 Jan 15 Members</t>
  </si>
  <si>
    <t>% Change 30 Jun to 11 Jan</t>
  </si>
  <si>
    <t>% Change 1 Jul to 11 Jan</t>
  </si>
  <si>
    <t>1 Jul 13 Members</t>
  </si>
  <si>
    <r>
      <rPr>
        <b/>
        <sz val="12"/>
        <color indexed="9"/>
        <rFont val="Arial"/>
        <family val="2"/>
      </rPr>
      <t>Total</t>
    </r>
  </si>
  <si>
    <t>D5060 ROTARY CLUB</t>
  </si>
  <si>
    <t>2016 MEMBERSHIP GOALS BY AREA</t>
  </si>
  <si>
    <t>Grand Total</t>
  </si>
  <si>
    <t># Change</t>
  </si>
  <si>
    <t xml:space="preserve">% Change </t>
  </si>
  <si>
    <t>District 5060 Membership</t>
  </si>
  <si>
    <t>1 Jul 08 Members</t>
  </si>
  <si>
    <t>Total by Country</t>
  </si>
  <si>
    <t>Canada</t>
  </si>
  <si>
    <t>USA</t>
  </si>
  <si>
    <t>Ephrata</t>
  </si>
  <si>
    <t>Grand Coulee Dam</t>
  </si>
  <si>
    <t>Moses Lake</t>
  </si>
  <si>
    <t>Moses Lake Sunrise</t>
  </si>
  <si>
    <t>Othello</t>
  </si>
  <si>
    <t>Quincy</t>
  </si>
  <si>
    <t>Ellensburg</t>
  </si>
  <si>
    <t>Ellensburg Morning</t>
  </si>
  <si>
    <t>Upper Kittitas County</t>
  </si>
  <si>
    <t>Yakima</t>
  </si>
  <si>
    <t>Yakima Southwest</t>
  </si>
  <si>
    <t>Yakima Sunrise</t>
  </si>
  <si>
    <t>Grandview</t>
  </si>
  <si>
    <t>Prosser</t>
  </si>
  <si>
    <t>Sunnyside</t>
  </si>
  <si>
    <t>Sunnyside Daybreak</t>
  </si>
  <si>
    <t>Toppenish</t>
  </si>
  <si>
    <t>Kamloops North Sunrise</t>
  </si>
  <si>
    <t>Penticton Skaha</t>
  </si>
  <si>
    <t>Tri-Lakes Vernon</t>
  </si>
  <si>
    <t>Oroville, Wa., U.S.A.-Osoyoos</t>
  </si>
  <si>
    <t>Sicamous-Eagle Valley</t>
  </si>
  <si>
    <t>Ashcroft/Cache Creek</t>
  </si>
  <si>
    <t>Clearwater</t>
  </si>
  <si>
    <t>Kamloops</t>
  </si>
  <si>
    <t>Kamloops Aurora Centennial</t>
  </si>
  <si>
    <t>Kamloops Daybreak</t>
  </si>
  <si>
    <t>Kamloops North</t>
  </si>
  <si>
    <t>Kamloops West</t>
  </si>
  <si>
    <t>Merritt</t>
  </si>
  <si>
    <t>Merritt Sunrise</t>
  </si>
  <si>
    <t>Chase</t>
  </si>
  <si>
    <t>Revelstoke</t>
  </si>
  <si>
    <t>Salmon Arm</t>
  </si>
  <si>
    <t>Salmon Arm (Shuswap)</t>
  </si>
  <si>
    <t>Salmon Arm Daybreak</t>
  </si>
  <si>
    <t>Armstrong</t>
  </si>
  <si>
    <t>Kalamalka</t>
  </si>
  <si>
    <t>Vernon</t>
  </si>
  <si>
    <t>Vernon Silver Star</t>
  </si>
  <si>
    <t>Kelowna</t>
  </si>
  <si>
    <t>Kelowna Capri</t>
  </si>
  <si>
    <t>Kelowna Morningside</t>
  </si>
  <si>
    <t>Kelowna Ogopogo</t>
  </si>
  <si>
    <t>Kelowna Sunrise</t>
  </si>
  <si>
    <t>Kelowna-Okanagan Mission</t>
  </si>
  <si>
    <t>Lake Country</t>
  </si>
  <si>
    <t>Westbank</t>
  </si>
  <si>
    <t>Oliver</t>
  </si>
  <si>
    <t>Osoyoos</t>
  </si>
  <si>
    <t>Peachland</t>
  </si>
  <si>
    <t>Penticton</t>
  </si>
  <si>
    <t>Penticton-Okanagan</t>
  </si>
  <si>
    <t>Princeton</t>
  </si>
  <si>
    <t>Summerland</t>
  </si>
  <si>
    <t>Cashmere</t>
  </si>
  <si>
    <t>Chelan</t>
  </si>
  <si>
    <t>East Wenatchee</t>
  </si>
  <si>
    <t>Leavenworth</t>
  </si>
  <si>
    <t>Okanogan-Omak</t>
  </si>
  <si>
    <t>Wenatchee</t>
  </si>
  <si>
    <t>Wenatchee North</t>
  </si>
  <si>
    <t>Wenatchee Sunrise</t>
  </si>
  <si>
    <t>8 Year History</t>
  </si>
  <si>
    <t>2008 to 2016 YTD</t>
  </si>
  <si>
    <t xml:space="preserve">West Kelowna Daybreak </t>
  </si>
  <si>
    <t>Area 10 Total</t>
  </si>
  <si>
    <t>Area 11 Total</t>
  </si>
  <si>
    <t>Area 12 Total</t>
  </si>
  <si>
    <t>1 Jul 16 Members</t>
  </si>
  <si>
    <t>Ellensburg Downtown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</si>
</sst>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;###0"/>
    <numFmt numFmtId="165" formatCode="###0"/>
    <numFmt numFmtId="166" formatCode="0.0%"/>
    <numFmt numFmtId="167" formatCode="0.000%"/>
    <numFmt numFmtId="168" formatCode="[$-409]dddd\,\ mmmm\ dd\,\ yyyy"/>
    <numFmt numFmtId="169" formatCode="[$-409]h:mm:ss\ AM/PM"/>
    <numFmt numFmtId="170" formatCode="0.0"/>
    <numFmt numFmtId="171" formatCode="0.000"/>
  </numFmts>
  <fonts count="55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b/>
      <sz val="12"/>
      <color theme="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FFFFFF"/>
      <name val="Arial"/>
      <family val="2"/>
    </font>
    <font>
      <sz val="12"/>
      <color theme="1"/>
      <name val="Times New Roman"/>
      <family val="1"/>
    </font>
    <font>
      <sz val="12"/>
      <color theme="0"/>
      <name val="Arial"/>
      <family val="2"/>
    </font>
    <font>
      <sz val="16"/>
      <color rgb="FF000000"/>
      <name val="Arial"/>
      <family val="2"/>
    </font>
    <font>
      <b/>
      <sz val="16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5CD73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/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C0C0C0"/>
      </top>
      <bottom style="thin">
        <color rgb="FF000000"/>
      </bottom>
    </border>
    <border>
      <left/>
      <right/>
      <top/>
      <bottom style="thin">
        <color rgb="FFC0C0C0"/>
      </bottom>
    </border>
    <border>
      <left style="thin">
        <color rgb="FFC0C0C0"/>
      </left>
      <right/>
      <top style="thin">
        <color rgb="FFC0C0C0"/>
      </top>
      <bottom style="thin">
        <color rgb="FF969696"/>
      </bottom>
    </border>
    <border>
      <left style="thin">
        <color rgb="FFC0C0C0"/>
      </left>
      <right style="thin">
        <color rgb="FF000000"/>
      </right>
      <top style="thin">
        <color rgb="FF000000"/>
      </top>
      <bottom style="thin">
        <color rgb="FF969696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969696"/>
      </bottom>
    </border>
    <border>
      <left style="thin">
        <color rgb="FF969696"/>
      </left>
      <right/>
      <top style="thin">
        <color rgb="FFC0C0C0"/>
      </top>
      <bottom style="thin">
        <color rgb="FF969696"/>
      </bottom>
    </border>
    <border>
      <left style="thin">
        <color rgb="FFC0C0C0"/>
      </left>
      <right/>
      <top style="thin">
        <color rgb="FFC0C0C0"/>
      </top>
      <bottom style="thin">
        <color rgb="FF000000"/>
      </bottom>
    </border>
    <border>
      <left style="thin">
        <color rgb="FFC0C0C0"/>
      </left>
      <right/>
      <top style="thin">
        <color rgb="FFC0C0C0"/>
      </top>
      <bottom>
        <color indexed="63"/>
      </bottom>
    </border>
    <border>
      <left style="thin">
        <color rgb="FFC0C0C0"/>
      </left>
      <right>
        <color indexed="63"/>
      </right>
      <top>
        <color indexed="63"/>
      </top>
      <bottom style="thin">
        <color rgb="FFC0C0C0"/>
      </bottom>
    </border>
    <border>
      <left style="thin">
        <color rgb="FFC0C0C0"/>
      </left>
      <right style="thin">
        <color theme="0" tint="-0.04997999966144562"/>
      </right>
      <top style="thin">
        <color rgb="FFC0C0C0"/>
      </top>
      <bottom style="thin">
        <color rgb="FFC0C0C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>
        <color indexed="63"/>
      </right>
      <top style="thin">
        <color rgb="FFC0C0C0"/>
      </top>
      <bottom style="thin">
        <color rgb="FF969696"/>
      </bottom>
    </border>
    <border>
      <left style="thin">
        <color rgb="FFC0C0C0"/>
      </left>
      <right style="thin">
        <color theme="0" tint="-0.04997999966144562"/>
      </right>
      <top style="thin">
        <color rgb="FFC0C0C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C0C0C0"/>
      </top>
      <bottom>
        <color indexed="63"/>
      </bottom>
    </border>
    <border>
      <left style="medium"/>
      <right/>
      <top style="medium"/>
      <bottom style="medium"/>
    </border>
    <border>
      <left style="thin">
        <color rgb="FF969696"/>
      </left>
      <right/>
      <top style="medium"/>
      <bottom style="medium"/>
    </border>
    <border>
      <left style="thin">
        <color rgb="FF969696"/>
      </left>
      <right style="thin">
        <color rgb="FF969696"/>
      </right>
      <top style="medium"/>
      <bottom style="medium"/>
    </border>
    <border>
      <left/>
      <right style="thin">
        <color rgb="FFC0C0C0"/>
      </right>
      <top/>
      <bottom/>
    </border>
    <border>
      <left/>
      <right style="thin">
        <color rgb="FFC0C0C0"/>
      </right>
      <top/>
      <bottom style="thin">
        <color rgb="FFC0C0C0"/>
      </bottom>
    </border>
    <border>
      <left style="thin">
        <color rgb="FFC0C0C0"/>
      </left>
      <right>
        <color indexed="63"/>
      </right>
      <top style="thin">
        <color rgb="FF000000"/>
      </top>
      <bottom style="thin">
        <color rgb="FFC0C0C0"/>
      </bottom>
    </border>
    <border>
      <left>
        <color indexed="63"/>
      </left>
      <right style="thin">
        <color rgb="FFC0C0C0"/>
      </right>
      <top style="thin">
        <color rgb="FF000000"/>
      </top>
      <bottom style="thin">
        <color rgb="FFC0C0C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/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C0C0C0"/>
      </top>
      <bottom style="thin">
        <color rgb="FF000000"/>
      </bottom>
    </border>
    <border>
      <left style="thin">
        <color rgb="FFC0C0C0"/>
      </left>
      <right style="thin">
        <color rgb="FFC0C0C0"/>
      </right>
      <top style="thin">
        <color rgb="FFC0C0C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/>
      <top style="thin">
        <color rgb="FFC0C0C0"/>
      </top>
      <bottom>
        <color indexed="63"/>
      </bottom>
    </border>
    <border>
      <left>
        <color indexed="63"/>
      </left>
      <right style="thin">
        <color rgb="FF969696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>
        <color indexed="63"/>
      </left>
      <right style="thin"/>
      <top style="thin">
        <color rgb="FF000000"/>
      </top>
      <bottom style="medium"/>
    </border>
    <border>
      <left style="thin">
        <color rgb="FFC0C0C0"/>
      </left>
      <right style="thin">
        <color theme="0" tint="-0.04997999966144562"/>
      </right>
      <top>
        <color indexed="63"/>
      </top>
      <bottom style="thin">
        <color rgb="FFC0C0C0"/>
      </bottom>
    </border>
    <border>
      <left style="thin">
        <color rgb="FFC0C0C0"/>
      </left>
      <right/>
      <top style="medium"/>
      <bottom style="medium"/>
    </border>
    <border>
      <left style="thin">
        <color rgb="FFC0C0C0"/>
      </left>
      <right style="medium"/>
      <top style="medium"/>
      <bottom style="medium"/>
    </border>
    <border>
      <left style="thin">
        <color rgb="FFC0C0C0"/>
      </left>
      <right style="medium"/>
      <top>
        <color indexed="63"/>
      </top>
      <bottom style="medium"/>
    </border>
    <border>
      <left/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7">
    <xf numFmtId="0" fontId="0" fillId="0" borderId="0" xfId="0" applyFill="1" applyBorder="1" applyAlignment="1">
      <alignment horizontal="left" vertical="top"/>
    </xf>
    <xf numFmtId="0" fontId="2" fillId="33" borderId="1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top"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left" wrapText="1"/>
    </xf>
    <xf numFmtId="0" fontId="47" fillId="34" borderId="11" xfId="0" applyFont="1" applyFill="1" applyBorder="1" applyAlignment="1">
      <alignment horizontal="center" vertical="center" wrapText="1"/>
    </xf>
    <xf numFmtId="164" fontId="48" fillId="0" borderId="12" xfId="0" applyNumberFormat="1" applyFont="1" applyFill="1" applyBorder="1" applyAlignment="1">
      <alignment horizontal="center" vertical="center" wrapText="1"/>
    </xf>
    <xf numFmtId="164" fontId="49" fillId="35" borderId="13" xfId="0" applyNumberFormat="1" applyFont="1" applyFill="1" applyBorder="1" applyAlignment="1">
      <alignment horizontal="center" vertical="center" wrapText="1"/>
    </xf>
    <xf numFmtId="165" fontId="49" fillId="35" borderId="13" xfId="0" applyNumberFormat="1" applyFont="1" applyFill="1" applyBorder="1" applyAlignment="1">
      <alignment horizontal="center" vertical="center" wrapText="1"/>
    </xf>
    <xf numFmtId="164" fontId="49" fillId="35" borderId="12" xfId="0" applyNumberFormat="1" applyFont="1" applyFill="1" applyBorder="1" applyAlignment="1">
      <alignment horizontal="center" vertical="center" wrapText="1"/>
    </xf>
    <xf numFmtId="165" fontId="49" fillId="35" borderId="12" xfId="0" applyNumberFormat="1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left" vertical="center" wrapText="1"/>
    </xf>
    <xf numFmtId="0" fontId="2" fillId="35" borderId="12" xfId="0" applyFont="1" applyFill="1" applyBorder="1" applyAlignment="1">
      <alignment horizontal="left" vertical="center" wrapText="1"/>
    </xf>
    <xf numFmtId="165" fontId="48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164" fontId="48" fillId="37" borderId="12" xfId="0" applyNumberFormat="1" applyFont="1" applyFill="1" applyBorder="1" applyAlignment="1">
      <alignment horizontal="center" vertical="center" wrapText="1"/>
    </xf>
    <xf numFmtId="0" fontId="46" fillId="37" borderId="12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wrapText="1"/>
    </xf>
    <xf numFmtId="0" fontId="5" fillId="37" borderId="1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center" wrapText="1"/>
    </xf>
    <xf numFmtId="164" fontId="48" fillId="0" borderId="16" xfId="0" applyNumberFormat="1" applyFont="1" applyFill="1" applyBorder="1" applyAlignment="1">
      <alignment horizontal="center" vertical="center" wrapText="1"/>
    </xf>
    <xf numFmtId="165" fontId="48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164" fontId="50" fillId="33" borderId="10" xfId="0" applyNumberFormat="1" applyFont="1" applyFill="1" applyBorder="1" applyAlignment="1">
      <alignment vertical="center" wrapText="1"/>
    </xf>
    <xf numFmtId="0" fontId="46" fillId="33" borderId="18" xfId="0" applyFont="1" applyFill="1" applyBorder="1" applyAlignment="1">
      <alignment vertical="top" wrapText="1"/>
    </xf>
    <xf numFmtId="0" fontId="46" fillId="33" borderId="19" xfId="0" applyFont="1" applyFill="1" applyBorder="1" applyAlignment="1">
      <alignment vertical="center" wrapText="1"/>
    </xf>
    <xf numFmtId="164" fontId="50" fillId="33" borderId="20" xfId="0" applyNumberFormat="1" applyFont="1" applyFill="1" applyBorder="1" applyAlignment="1">
      <alignment vertical="center" wrapText="1"/>
    </xf>
    <xf numFmtId="0" fontId="2" fillId="33" borderId="20" xfId="0" applyFont="1" applyFill="1" applyBorder="1" applyAlignment="1">
      <alignment horizontal="left" vertical="center" wrapText="1"/>
    </xf>
    <xf numFmtId="164" fontId="50" fillId="33" borderId="21" xfId="0" applyNumberFormat="1" applyFont="1" applyFill="1" applyBorder="1" applyAlignment="1">
      <alignment vertical="center" wrapText="1"/>
    </xf>
    <xf numFmtId="0" fontId="2" fillId="33" borderId="21" xfId="0" applyFont="1" applyFill="1" applyBorder="1" applyAlignment="1">
      <alignment horizontal="left" vertical="center" wrapText="1"/>
    </xf>
    <xf numFmtId="0" fontId="51" fillId="37" borderId="12" xfId="0" applyFont="1" applyFill="1" applyBorder="1" applyAlignment="1">
      <alignment horizontal="left" vertical="top" wrapText="1"/>
    </xf>
    <xf numFmtId="165" fontId="52" fillId="34" borderId="12" xfId="0" applyNumberFormat="1" applyFont="1" applyFill="1" applyBorder="1" applyAlignment="1">
      <alignment horizontal="center" vertical="center" wrapText="1"/>
    </xf>
    <xf numFmtId="10" fontId="52" fillId="34" borderId="13" xfId="57" applyNumberFormat="1" applyFont="1" applyFill="1" applyBorder="1" applyAlignment="1">
      <alignment horizontal="left" vertical="center" wrapText="1"/>
    </xf>
    <xf numFmtId="165" fontId="52" fillId="34" borderId="17" xfId="0" applyNumberFormat="1" applyFont="1" applyFill="1" applyBorder="1" applyAlignment="1">
      <alignment horizontal="center" vertical="center" wrapText="1"/>
    </xf>
    <xf numFmtId="164" fontId="50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wrapText="1"/>
    </xf>
    <xf numFmtId="164" fontId="50" fillId="33" borderId="22" xfId="0" applyNumberFormat="1" applyFont="1" applyFill="1" applyBorder="1" applyAlignment="1">
      <alignment vertical="center" wrapText="1"/>
    </xf>
    <xf numFmtId="0" fontId="46" fillId="37" borderId="17" xfId="0" applyFont="1" applyFill="1" applyBorder="1" applyAlignment="1">
      <alignment horizontal="left" vertical="top" wrapText="1"/>
    </xf>
    <xf numFmtId="0" fontId="51" fillId="37" borderId="13" xfId="0" applyFont="1" applyFill="1" applyBorder="1" applyAlignment="1">
      <alignment horizontal="left" vertical="top" wrapText="1"/>
    </xf>
    <xf numFmtId="164" fontId="48" fillId="0" borderId="23" xfId="0" applyNumberFormat="1" applyFont="1" applyFill="1" applyBorder="1" applyAlignment="1">
      <alignment horizontal="center" vertical="center" wrapText="1"/>
    </xf>
    <xf numFmtId="164" fontId="50" fillId="33" borderId="24" xfId="0" applyNumberFormat="1" applyFont="1" applyFill="1" applyBorder="1" applyAlignment="1">
      <alignment vertical="center" wrapText="1"/>
    </xf>
    <xf numFmtId="0" fontId="2" fillId="33" borderId="24" xfId="0" applyFont="1" applyFill="1" applyBorder="1" applyAlignment="1">
      <alignment horizontal="left" vertical="center" wrapText="1"/>
    </xf>
    <xf numFmtId="0" fontId="46" fillId="33" borderId="25" xfId="0" applyFont="1" applyFill="1" applyBorder="1" applyAlignment="1">
      <alignment vertical="top" wrapText="1"/>
    </xf>
    <xf numFmtId="164" fontId="50" fillId="33" borderId="26" xfId="0" applyNumberFormat="1" applyFont="1" applyFill="1" applyBorder="1" applyAlignment="1">
      <alignment vertical="center" wrapText="1"/>
    </xf>
    <xf numFmtId="164" fontId="48" fillId="37" borderId="27" xfId="0" applyNumberFormat="1" applyFont="1" applyFill="1" applyBorder="1" applyAlignment="1">
      <alignment horizontal="center" vertical="center" wrapText="1"/>
    </xf>
    <xf numFmtId="0" fontId="46" fillId="37" borderId="27" xfId="0" applyFont="1" applyFill="1" applyBorder="1" applyAlignment="1">
      <alignment horizontal="left" vertical="top" wrapText="1"/>
    </xf>
    <xf numFmtId="0" fontId="51" fillId="37" borderId="27" xfId="0" applyFont="1" applyFill="1" applyBorder="1" applyAlignment="1">
      <alignment horizontal="left" vertical="top" wrapText="1"/>
    </xf>
    <xf numFmtId="0" fontId="51" fillId="37" borderId="28" xfId="0" applyFont="1" applyFill="1" applyBorder="1" applyAlignment="1">
      <alignment horizontal="left" vertical="top" wrapText="1"/>
    </xf>
    <xf numFmtId="0" fontId="46" fillId="33" borderId="29" xfId="0" applyFont="1" applyFill="1" applyBorder="1" applyAlignment="1">
      <alignment vertical="top" wrapText="1"/>
    </xf>
    <xf numFmtId="0" fontId="2" fillId="33" borderId="30" xfId="0" applyFont="1" applyFill="1" applyBorder="1" applyAlignment="1">
      <alignment vertical="top" wrapText="1"/>
    </xf>
    <xf numFmtId="0" fontId="46" fillId="33" borderId="30" xfId="0" applyFont="1" applyFill="1" applyBorder="1" applyAlignment="1">
      <alignment horizontal="left" vertical="top" wrapText="1"/>
    </xf>
    <xf numFmtId="164" fontId="48" fillId="0" borderId="31" xfId="0" applyNumberFormat="1" applyFont="1" applyFill="1" applyBorder="1" applyAlignment="1">
      <alignment horizontal="center" vertical="top" wrapText="1"/>
    </xf>
    <xf numFmtId="164" fontId="48" fillId="0" borderId="31" xfId="0" applyNumberFormat="1" applyFont="1" applyFill="1" applyBorder="1" applyAlignment="1">
      <alignment horizontal="left" vertical="top" wrapText="1"/>
    </xf>
    <xf numFmtId="164" fontId="49" fillId="35" borderId="31" xfId="0" applyNumberFormat="1" applyFont="1" applyFill="1" applyBorder="1" applyAlignment="1">
      <alignment horizontal="center" vertical="center" wrapText="1"/>
    </xf>
    <xf numFmtId="164" fontId="49" fillId="35" borderId="31" xfId="0" applyNumberFormat="1" applyFont="1" applyFill="1" applyBorder="1" applyAlignment="1">
      <alignment horizontal="left" vertical="center" wrapText="1"/>
    </xf>
    <xf numFmtId="165" fontId="49" fillId="35" borderId="31" xfId="0" applyNumberFormat="1" applyFont="1" applyFill="1" applyBorder="1" applyAlignment="1">
      <alignment horizontal="center" vertical="center" wrapText="1"/>
    </xf>
    <xf numFmtId="165" fontId="48" fillId="0" borderId="31" xfId="0" applyNumberFormat="1" applyFont="1" applyFill="1" applyBorder="1" applyAlignment="1">
      <alignment horizontal="left" vertical="center" wrapText="1"/>
    </xf>
    <xf numFmtId="165" fontId="52" fillId="34" borderId="3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47" fillId="33" borderId="0" xfId="0" applyFont="1" applyFill="1" applyBorder="1" applyAlignment="1">
      <alignment horizontal="center" wrapText="1"/>
    </xf>
    <xf numFmtId="0" fontId="47" fillId="33" borderId="14" xfId="0" applyFont="1" applyFill="1" applyBorder="1" applyAlignment="1">
      <alignment horizontal="center" wrapText="1"/>
    </xf>
    <xf numFmtId="0" fontId="47" fillId="33" borderId="32" xfId="0" applyFont="1" applyFill="1" applyBorder="1" applyAlignment="1">
      <alignment horizontal="center" wrapText="1"/>
    </xf>
    <xf numFmtId="0" fontId="47" fillId="33" borderId="33" xfId="0" applyFont="1" applyFill="1" applyBorder="1" applyAlignment="1">
      <alignment horizontal="center" wrapText="1"/>
    </xf>
    <xf numFmtId="0" fontId="47" fillId="34" borderId="34" xfId="0" applyFont="1" applyFill="1" applyBorder="1" applyAlignment="1">
      <alignment horizontal="center" vertical="center" wrapText="1"/>
    </xf>
    <xf numFmtId="0" fontId="47" fillId="34" borderId="35" xfId="0" applyFont="1" applyFill="1" applyBorder="1" applyAlignment="1">
      <alignment horizontal="center" vertical="center" wrapText="1"/>
    </xf>
    <xf numFmtId="10" fontId="52" fillId="34" borderId="31" xfId="57" applyNumberFormat="1" applyFont="1" applyFill="1" applyBorder="1" applyAlignment="1">
      <alignment horizontal="center" vertical="center" wrapText="1"/>
    </xf>
    <xf numFmtId="164" fontId="5" fillId="38" borderId="12" xfId="0" applyNumberFormat="1" applyFont="1" applyFill="1" applyBorder="1" applyAlignment="1">
      <alignment horizontal="center" vertical="center" wrapText="1"/>
    </xf>
    <xf numFmtId="10" fontId="5" fillId="38" borderId="12" xfId="57" applyNumberFormat="1" applyFont="1" applyFill="1" applyBorder="1" applyAlignment="1">
      <alignment horizontal="center" vertical="center" wrapText="1"/>
    </xf>
    <xf numFmtId="165" fontId="5" fillId="38" borderId="12" xfId="0" applyNumberFormat="1" applyFont="1" applyFill="1" applyBorder="1" applyAlignment="1">
      <alignment horizontal="center" vertical="center" wrapText="1"/>
    </xf>
    <xf numFmtId="10" fontId="5" fillId="38" borderId="13" xfId="57" applyNumberFormat="1" applyFont="1" applyFill="1" applyBorder="1" applyAlignment="1">
      <alignment horizontal="left" vertical="center" wrapText="1"/>
    </xf>
    <xf numFmtId="164" fontId="48" fillId="35" borderId="12" xfId="0" applyNumberFormat="1" applyFont="1" applyFill="1" applyBorder="1" applyAlignment="1">
      <alignment horizontal="center" vertical="center" wrapText="1"/>
    </xf>
    <xf numFmtId="10" fontId="2" fillId="36" borderId="12" xfId="57" applyNumberFormat="1" applyFont="1" applyFill="1" applyBorder="1" applyAlignment="1">
      <alignment horizontal="left" vertical="center" wrapText="1"/>
    </xf>
    <xf numFmtId="164" fontId="50" fillId="33" borderId="0" xfId="0" applyNumberFormat="1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left" vertical="center" wrapText="1"/>
    </xf>
    <xf numFmtId="10" fontId="5" fillId="38" borderId="36" xfId="57" applyNumberFormat="1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vertical="center" wrapText="1"/>
    </xf>
    <xf numFmtId="0" fontId="3" fillId="33" borderId="38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top" wrapText="1"/>
    </xf>
    <xf numFmtId="164" fontId="48" fillId="0" borderId="19" xfId="0" applyNumberFormat="1" applyFont="1" applyFill="1" applyBorder="1" applyAlignment="1">
      <alignment horizontal="center" vertical="center" wrapText="1"/>
    </xf>
    <xf numFmtId="164" fontId="48" fillId="0" borderId="38" xfId="0" applyNumberFormat="1" applyFont="1" applyFill="1" applyBorder="1" applyAlignment="1">
      <alignment horizontal="center" vertical="center" wrapText="1"/>
    </xf>
    <xf numFmtId="164" fontId="49" fillId="35" borderId="11" xfId="0" applyNumberFormat="1" applyFont="1" applyFill="1" applyBorder="1" applyAlignment="1">
      <alignment horizontal="center" vertical="center" wrapText="1"/>
    </xf>
    <xf numFmtId="165" fontId="49" fillId="35" borderId="11" xfId="0" applyNumberFormat="1" applyFont="1" applyFill="1" applyBorder="1" applyAlignment="1">
      <alignment horizontal="center" vertical="center" wrapText="1"/>
    </xf>
    <xf numFmtId="10" fontId="2" fillId="36" borderId="11" xfId="57" applyNumberFormat="1" applyFont="1" applyFill="1" applyBorder="1" applyAlignment="1">
      <alignment horizontal="left" vertical="center" wrapText="1"/>
    </xf>
    <xf numFmtId="10" fontId="2" fillId="35" borderId="11" xfId="57" applyNumberFormat="1" applyFont="1" applyFill="1" applyBorder="1" applyAlignment="1">
      <alignment horizontal="left" vertical="center" wrapText="1"/>
    </xf>
    <xf numFmtId="165" fontId="48" fillId="0" borderId="11" xfId="0" applyNumberFormat="1" applyFont="1" applyFill="1" applyBorder="1" applyAlignment="1">
      <alignment horizontal="center" vertical="center" wrapText="1"/>
    </xf>
    <xf numFmtId="10" fontId="5" fillId="0" borderId="11" xfId="57" applyNumberFormat="1" applyFont="1" applyFill="1" applyBorder="1" applyAlignment="1">
      <alignment horizontal="left" vertical="center" wrapText="1"/>
    </xf>
    <xf numFmtId="165" fontId="52" fillId="39" borderId="11" xfId="0" applyNumberFormat="1" applyFont="1" applyFill="1" applyBorder="1" applyAlignment="1">
      <alignment horizontal="center" vertical="center" wrapText="1"/>
    </xf>
    <xf numFmtId="10" fontId="52" fillId="39" borderId="11" xfId="57" applyNumberFormat="1" applyFont="1" applyFill="1" applyBorder="1" applyAlignment="1">
      <alignment horizontal="left" vertical="center" wrapText="1"/>
    </xf>
    <xf numFmtId="10" fontId="2" fillId="36" borderId="13" xfId="57" applyNumberFormat="1" applyFont="1" applyFill="1" applyBorder="1" applyAlignment="1">
      <alignment horizontal="left" vertical="center" wrapText="1"/>
    </xf>
    <xf numFmtId="10" fontId="2" fillId="35" borderId="13" xfId="57" applyNumberFormat="1" applyFont="1" applyFill="1" applyBorder="1" applyAlignment="1">
      <alignment horizontal="left" vertical="center" wrapText="1"/>
    </xf>
    <xf numFmtId="164" fontId="48" fillId="0" borderId="13" xfId="0" applyNumberFormat="1" applyFont="1" applyFill="1" applyBorder="1" applyAlignment="1">
      <alignment horizontal="center" vertical="center" wrapText="1"/>
    </xf>
    <xf numFmtId="10" fontId="5" fillId="0" borderId="13" xfId="57" applyNumberFormat="1" applyFont="1" applyFill="1" applyBorder="1" applyAlignment="1">
      <alignment horizontal="left" vertical="center" wrapText="1"/>
    </xf>
    <xf numFmtId="164" fontId="52" fillId="39" borderId="13" xfId="0" applyNumberFormat="1" applyFont="1" applyFill="1" applyBorder="1" applyAlignment="1">
      <alignment horizontal="center" vertical="center" wrapText="1"/>
    </xf>
    <xf numFmtId="10" fontId="52" fillId="39" borderId="13" xfId="57" applyNumberFormat="1" applyFont="1" applyFill="1" applyBorder="1" applyAlignment="1">
      <alignment horizontal="left" vertical="center" wrapText="1"/>
    </xf>
    <xf numFmtId="10" fontId="2" fillId="35" borderId="12" xfId="57" applyNumberFormat="1" applyFont="1" applyFill="1" applyBorder="1" applyAlignment="1">
      <alignment horizontal="left" vertical="center" wrapText="1"/>
    </xf>
    <xf numFmtId="10" fontId="5" fillId="0" borderId="12" xfId="57" applyNumberFormat="1" applyFont="1" applyFill="1" applyBorder="1" applyAlignment="1">
      <alignment horizontal="left" vertical="center" wrapText="1"/>
    </xf>
    <xf numFmtId="165" fontId="52" fillId="39" borderId="12" xfId="0" applyNumberFormat="1" applyFont="1" applyFill="1" applyBorder="1" applyAlignment="1">
      <alignment horizontal="center" vertical="center" wrapText="1"/>
    </xf>
    <xf numFmtId="164" fontId="52" fillId="39" borderId="12" xfId="0" applyNumberFormat="1" applyFont="1" applyFill="1" applyBorder="1" applyAlignment="1">
      <alignment horizontal="center" vertical="center" wrapText="1"/>
    </xf>
    <xf numFmtId="10" fontId="52" fillId="39" borderId="12" xfId="57" applyNumberFormat="1" applyFont="1" applyFill="1" applyBorder="1" applyAlignment="1">
      <alignment horizontal="left" vertical="center" wrapText="1"/>
    </xf>
    <xf numFmtId="10" fontId="2" fillId="36" borderId="31" xfId="57" applyNumberFormat="1" applyFont="1" applyFill="1" applyBorder="1" applyAlignment="1">
      <alignment horizontal="left" vertical="center" wrapText="1"/>
    </xf>
    <xf numFmtId="10" fontId="2" fillId="35" borderId="31" xfId="57" applyNumberFormat="1" applyFont="1" applyFill="1" applyBorder="1" applyAlignment="1">
      <alignment horizontal="left" vertical="center" wrapText="1"/>
    </xf>
    <xf numFmtId="10" fontId="5" fillId="0" borderId="31" xfId="57" applyNumberFormat="1" applyFont="1" applyFill="1" applyBorder="1" applyAlignment="1">
      <alignment horizontal="left" vertical="center" wrapText="1"/>
    </xf>
    <xf numFmtId="10" fontId="52" fillId="39" borderId="39" xfId="57" applyNumberFormat="1" applyFont="1" applyFill="1" applyBorder="1" applyAlignment="1">
      <alignment horizontal="left" vertical="center" wrapText="1"/>
    </xf>
    <xf numFmtId="10" fontId="5" fillId="38" borderId="23" xfId="57" applyNumberFormat="1" applyFont="1" applyFill="1" applyBorder="1" applyAlignment="1">
      <alignment horizontal="center" vertical="center" wrapText="1"/>
    </xf>
    <xf numFmtId="10" fontId="52" fillId="39" borderId="23" xfId="57" applyNumberFormat="1" applyFont="1" applyFill="1" applyBorder="1" applyAlignment="1">
      <alignment horizontal="left" vertical="center" wrapText="1"/>
    </xf>
    <xf numFmtId="10" fontId="5" fillId="38" borderId="39" xfId="57" applyNumberFormat="1" applyFont="1" applyFill="1" applyBorder="1" applyAlignment="1">
      <alignment horizontal="left" vertical="center" wrapText="1"/>
    </xf>
    <xf numFmtId="0" fontId="3" fillId="33" borderId="40" xfId="0" applyFont="1" applyFill="1" applyBorder="1" applyAlignment="1">
      <alignment horizontal="left" vertical="center" wrapText="1"/>
    </xf>
    <xf numFmtId="10" fontId="5" fillId="38" borderId="41" xfId="57" applyNumberFormat="1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47" fillId="33" borderId="32" xfId="0" applyFont="1" applyFill="1" applyBorder="1" applyAlignment="1">
      <alignment horizontal="center" vertical="center" wrapText="1"/>
    </xf>
    <xf numFmtId="10" fontId="52" fillId="39" borderId="41" xfId="57" applyNumberFormat="1" applyFont="1" applyFill="1" applyBorder="1" applyAlignment="1">
      <alignment horizontal="left" vertical="center" wrapText="1"/>
    </xf>
    <xf numFmtId="164" fontId="50" fillId="33" borderId="42" xfId="0" applyNumberFormat="1" applyFont="1" applyFill="1" applyBorder="1" applyAlignment="1">
      <alignment horizontal="center" vertical="center" wrapText="1"/>
    </xf>
    <xf numFmtId="164" fontId="50" fillId="33" borderId="42" xfId="0" applyNumberFormat="1" applyFont="1" applyFill="1" applyBorder="1" applyAlignment="1">
      <alignment vertical="center" wrapText="1"/>
    </xf>
    <xf numFmtId="0" fontId="51" fillId="37" borderId="0" xfId="0" applyFont="1" applyFill="1" applyBorder="1" applyAlignment="1">
      <alignment horizontal="left" vertical="top" wrapText="1"/>
    </xf>
    <xf numFmtId="10" fontId="52" fillId="34" borderId="43" xfId="57" applyNumberFormat="1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9" fillId="0" borderId="44" xfId="0" applyFont="1" applyFill="1" applyBorder="1" applyAlignment="1" applyProtection="1">
      <alignment/>
      <protection locked="0"/>
    </xf>
    <xf numFmtId="0" fontId="46" fillId="0" borderId="45" xfId="0" applyFont="1" applyFill="1" applyBorder="1" applyAlignment="1">
      <alignment horizontal="left" vertical="top"/>
    </xf>
    <xf numFmtId="0" fontId="49" fillId="0" borderId="46" xfId="0" applyFont="1" applyFill="1" applyBorder="1" applyAlignment="1" applyProtection="1">
      <alignment/>
      <protection locked="0"/>
    </xf>
    <xf numFmtId="164" fontId="49" fillId="0" borderId="46" xfId="0" applyNumberFormat="1" applyFont="1" applyFill="1" applyBorder="1" applyAlignment="1">
      <alignment horizontal="left" vertical="top"/>
    </xf>
    <xf numFmtId="10" fontId="2" fillId="0" borderId="47" xfId="57" applyNumberFormat="1" applyFont="1" applyFill="1" applyBorder="1" applyAlignment="1">
      <alignment horizontal="center" vertical="center" wrapText="1"/>
    </xf>
    <xf numFmtId="0" fontId="49" fillId="0" borderId="48" xfId="0" applyFont="1" applyFill="1" applyBorder="1" applyAlignment="1" applyProtection="1">
      <alignment/>
      <protection locked="0"/>
    </xf>
    <xf numFmtId="0" fontId="46" fillId="0" borderId="49" xfId="0" applyFont="1" applyFill="1" applyBorder="1" applyAlignment="1">
      <alignment horizontal="left" vertical="top"/>
    </xf>
    <xf numFmtId="0" fontId="49" fillId="0" borderId="50" xfId="0" applyFont="1" applyFill="1" applyBorder="1" applyAlignment="1" applyProtection="1">
      <alignment/>
      <protection locked="0"/>
    </xf>
    <xf numFmtId="164" fontId="49" fillId="0" borderId="50" xfId="0" applyNumberFormat="1" applyFont="1" applyFill="1" applyBorder="1" applyAlignment="1">
      <alignment horizontal="left" vertical="top"/>
    </xf>
    <xf numFmtId="10" fontId="2" fillId="0" borderId="51" xfId="57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0" fontId="2" fillId="0" borderId="52" xfId="57" applyNumberFormat="1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164" fontId="2" fillId="0" borderId="22" xfId="0" applyNumberFormat="1" applyFont="1" applyFill="1" applyBorder="1" applyAlignment="1">
      <alignment vertical="center" wrapText="1"/>
    </xf>
    <xf numFmtId="164" fontId="2" fillId="0" borderId="10" xfId="0" applyNumberFormat="1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left" vertical="top" wrapText="1"/>
    </xf>
    <xf numFmtId="1" fontId="6" fillId="0" borderId="12" xfId="0" applyNumberFormat="1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left" vertical="top" wrapText="1"/>
    </xf>
    <xf numFmtId="1" fontId="6" fillId="0" borderId="17" xfId="0" applyNumberFormat="1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53" xfId="0" applyFont="1" applyFill="1" applyBorder="1" applyAlignment="1">
      <alignment horizontal="left" vertical="top" wrapText="1"/>
    </xf>
    <xf numFmtId="0" fontId="6" fillId="0" borderId="54" xfId="0" applyFont="1" applyFill="1" applyBorder="1" applyAlignment="1">
      <alignment horizontal="left" vertical="top" wrapText="1"/>
    </xf>
    <xf numFmtId="1" fontId="6" fillId="0" borderId="55" xfId="0" applyNumberFormat="1" applyFont="1" applyFill="1" applyBorder="1" applyAlignment="1">
      <alignment horizontal="left" vertical="top" wrapText="1"/>
    </xf>
    <xf numFmtId="0" fontId="6" fillId="0" borderId="53" xfId="0" applyFont="1" applyFill="1" applyBorder="1" applyAlignment="1">
      <alignment horizontal="center" vertical="top" wrapText="1"/>
    </xf>
    <xf numFmtId="164" fontId="2" fillId="0" borderId="52" xfId="0" applyNumberFormat="1" applyFont="1" applyFill="1" applyBorder="1" applyAlignment="1">
      <alignment horizontal="center" vertical="center" wrapText="1"/>
    </xf>
    <xf numFmtId="1" fontId="2" fillId="0" borderId="52" xfId="0" applyNumberFormat="1" applyFont="1" applyFill="1" applyBorder="1" applyAlignment="1">
      <alignment horizontal="center" vertical="center" wrapText="1"/>
    </xf>
    <xf numFmtId="164" fontId="2" fillId="0" borderId="52" xfId="0" applyNumberFormat="1" applyFont="1" applyFill="1" applyBorder="1" applyAlignment="1">
      <alignment vertical="center" wrapText="1"/>
    </xf>
    <xf numFmtId="0" fontId="2" fillId="0" borderId="52" xfId="0" applyFont="1" applyFill="1" applyBorder="1" applyAlignment="1">
      <alignment horizontal="left" vertical="center" wrapText="1"/>
    </xf>
    <xf numFmtId="164" fontId="2" fillId="0" borderId="56" xfId="0" applyNumberFormat="1" applyFont="1" applyFill="1" applyBorder="1" applyAlignment="1">
      <alignment vertical="center" wrapText="1"/>
    </xf>
    <xf numFmtId="164" fontId="5" fillId="0" borderId="36" xfId="0" applyNumberFormat="1" applyFont="1" applyFill="1" applyBorder="1" applyAlignment="1">
      <alignment horizontal="center" vertical="center" wrapText="1"/>
    </xf>
    <xf numFmtId="1" fontId="5" fillId="0" borderId="36" xfId="0" applyNumberFormat="1" applyFont="1" applyFill="1" applyBorder="1" applyAlignment="1">
      <alignment horizontal="center" vertical="center" wrapText="1"/>
    </xf>
    <xf numFmtId="165" fontId="2" fillId="0" borderId="52" xfId="0" applyNumberFormat="1" applyFont="1" applyFill="1" applyBorder="1" applyAlignment="1">
      <alignment horizontal="center" vertical="center" wrapText="1"/>
    </xf>
    <xf numFmtId="1" fontId="49" fillId="0" borderId="46" xfId="0" applyNumberFormat="1" applyFont="1" applyFill="1" applyBorder="1" applyAlignment="1">
      <alignment horizontal="left" vertical="top"/>
    </xf>
    <xf numFmtId="1" fontId="49" fillId="0" borderId="50" xfId="0" applyNumberFormat="1" applyFont="1" applyFill="1" applyBorder="1" applyAlignment="1">
      <alignment horizontal="left" vertical="top"/>
    </xf>
    <xf numFmtId="0" fontId="2" fillId="40" borderId="52" xfId="0" applyFont="1" applyFill="1" applyBorder="1" applyAlignment="1">
      <alignment horizontal="left" vertical="center" wrapText="1"/>
    </xf>
    <xf numFmtId="164" fontId="2" fillId="40" borderId="52" xfId="0" applyNumberFormat="1" applyFont="1" applyFill="1" applyBorder="1" applyAlignment="1">
      <alignment horizontal="center" vertical="center" wrapText="1"/>
    </xf>
    <xf numFmtId="1" fontId="2" fillId="40" borderId="52" xfId="0" applyNumberFormat="1" applyFont="1" applyFill="1" applyBorder="1" applyAlignment="1">
      <alignment horizontal="center" vertical="center" wrapText="1"/>
    </xf>
    <xf numFmtId="10" fontId="2" fillId="40" borderId="52" xfId="57" applyNumberFormat="1" applyFont="1" applyFill="1" applyBorder="1" applyAlignment="1">
      <alignment horizontal="center" vertical="center" wrapText="1"/>
    </xf>
    <xf numFmtId="0" fontId="6" fillId="40" borderId="29" xfId="0" applyFont="1" applyFill="1" applyBorder="1" applyAlignment="1">
      <alignment vertical="top" wrapText="1"/>
    </xf>
    <xf numFmtId="0" fontId="2" fillId="40" borderId="30" xfId="0" applyFont="1" applyFill="1" applyBorder="1" applyAlignment="1">
      <alignment vertical="top" wrapText="1"/>
    </xf>
    <xf numFmtId="0" fontId="2" fillId="40" borderId="57" xfId="0" applyFont="1" applyFill="1" applyBorder="1" applyAlignment="1">
      <alignment horizontal="left" vertical="center" wrapText="1"/>
    </xf>
    <xf numFmtId="1" fontId="2" fillId="40" borderId="31" xfId="0" applyNumberFormat="1" applyFont="1" applyFill="1" applyBorder="1" applyAlignment="1">
      <alignment horizontal="center" vertical="center" wrapText="1"/>
    </xf>
    <xf numFmtId="10" fontId="2" fillId="40" borderId="58" xfId="57" applyNumberFormat="1" applyFont="1" applyFill="1" applyBorder="1" applyAlignment="1">
      <alignment horizontal="center" vertical="center" wrapText="1"/>
    </xf>
    <xf numFmtId="0" fontId="49" fillId="40" borderId="44" xfId="0" applyFont="1" applyFill="1" applyBorder="1" applyAlignment="1" applyProtection="1">
      <alignment/>
      <protection locked="0"/>
    </xf>
    <xf numFmtId="0" fontId="46" fillId="40" borderId="45" xfId="0" applyFont="1" applyFill="1" applyBorder="1" applyAlignment="1">
      <alignment horizontal="left" vertical="top"/>
    </xf>
    <xf numFmtId="0" fontId="49" fillId="40" borderId="46" xfId="0" applyFont="1" applyFill="1" applyBorder="1" applyAlignment="1" applyProtection="1">
      <alignment/>
      <protection locked="0"/>
    </xf>
    <xf numFmtId="1" fontId="49" fillId="40" borderId="46" xfId="0" applyNumberFormat="1" applyFont="1" applyFill="1" applyBorder="1" applyAlignment="1">
      <alignment horizontal="center" vertical="top"/>
    </xf>
    <xf numFmtId="0" fontId="49" fillId="40" borderId="48" xfId="0" applyFont="1" applyFill="1" applyBorder="1" applyAlignment="1" applyProtection="1">
      <alignment/>
      <protection locked="0"/>
    </xf>
    <xf numFmtId="0" fontId="46" fillId="40" borderId="49" xfId="0" applyFont="1" applyFill="1" applyBorder="1" applyAlignment="1">
      <alignment horizontal="left" vertical="top"/>
    </xf>
    <xf numFmtId="0" fontId="49" fillId="40" borderId="50" xfId="0" applyFont="1" applyFill="1" applyBorder="1" applyAlignment="1" applyProtection="1">
      <alignment/>
      <protection locked="0"/>
    </xf>
    <xf numFmtId="1" fontId="49" fillId="40" borderId="50" xfId="0" applyNumberFormat="1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0" fontId="2" fillId="40" borderId="59" xfId="57" applyNumberFormat="1" applyFont="1" applyFill="1" applyBorder="1" applyAlignment="1">
      <alignment horizontal="center" vertical="center" wrapText="1"/>
    </xf>
    <xf numFmtId="10" fontId="2" fillId="40" borderId="47" xfId="57" applyNumberFormat="1" applyFont="1" applyFill="1" applyBorder="1" applyAlignment="1">
      <alignment horizontal="center" vertical="center" wrapText="1"/>
    </xf>
    <xf numFmtId="10" fontId="2" fillId="0" borderId="0" xfId="57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164" fontId="50" fillId="0" borderId="0" xfId="0" applyNumberFormat="1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top" wrapText="1"/>
    </xf>
    <xf numFmtId="0" fontId="53" fillId="0" borderId="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6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60" xfId="0" applyFont="1" applyFill="1" applyBorder="1" applyAlignment="1">
      <alignment horizontal="center" vertical="center" wrapText="1"/>
    </xf>
    <xf numFmtId="0" fontId="5" fillId="38" borderId="61" xfId="0" applyFont="1" applyFill="1" applyBorder="1" applyAlignment="1">
      <alignment horizontal="center" vertical="center" wrapText="1"/>
    </xf>
    <xf numFmtId="0" fontId="5" fillId="38" borderId="23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top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9"/>
  <sheetViews>
    <sheetView zoomScalePageLayoutView="0" workbookViewId="0" topLeftCell="C1">
      <selection activeCell="C2" sqref="C2:P2"/>
    </sheetView>
  </sheetViews>
  <sheetFormatPr defaultColWidth="12.5" defaultRowHeight="12.75"/>
  <cols>
    <col min="1" max="2" width="12.5" style="2" hidden="1" customWidth="1"/>
    <col min="3" max="3" width="6.5" style="2" customWidth="1"/>
    <col min="4" max="4" width="9.16015625" style="2" customWidth="1"/>
    <col min="5" max="5" width="25" style="2" customWidth="1"/>
    <col min="6" max="6" width="10.83203125" style="2" customWidth="1"/>
    <col min="7" max="8" width="12.5" style="2" customWidth="1"/>
    <col min="9" max="10" width="11.5" style="2" customWidth="1"/>
    <col min="11" max="11" width="9.66015625" style="2" customWidth="1"/>
    <col min="12" max="12" width="12.5" style="2" customWidth="1"/>
    <col min="13" max="13" width="15" style="2" customWidth="1"/>
    <col min="14" max="14" width="12.33203125" style="2" customWidth="1"/>
    <col min="15" max="15" width="12.5" style="2" customWidth="1"/>
    <col min="16" max="16" width="17.5" style="2" customWidth="1"/>
    <col min="17" max="17" width="0" style="2" hidden="1" customWidth="1"/>
    <col min="18" max="16384" width="12.5" style="2" customWidth="1"/>
  </cols>
  <sheetData>
    <row r="1" spans="3:16" ht="20.25">
      <c r="C1" s="185" t="s">
        <v>103</v>
      </c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</row>
    <row r="2" spans="3:16" ht="27" customHeight="1">
      <c r="C2" s="185" t="s">
        <v>104</v>
      </c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17" ht="28.5" customHeight="1">
      <c r="A3" s="35" t="s">
        <v>9</v>
      </c>
      <c r="B3" s="35" t="s">
        <v>10</v>
      </c>
      <c r="C3" s="61" t="s">
        <v>81</v>
      </c>
      <c r="D3" s="59" t="s">
        <v>11</v>
      </c>
      <c r="E3" s="63" t="s">
        <v>82</v>
      </c>
      <c r="F3" s="189" t="s">
        <v>12</v>
      </c>
      <c r="G3" s="190"/>
      <c r="H3" s="77"/>
      <c r="I3" s="186" t="s">
        <v>93</v>
      </c>
      <c r="J3" s="187"/>
      <c r="K3" s="187"/>
      <c r="L3" s="187"/>
      <c r="M3" s="188"/>
      <c r="N3" s="186" t="s">
        <v>94</v>
      </c>
      <c r="O3" s="188"/>
      <c r="P3" s="65" t="s">
        <v>95</v>
      </c>
      <c r="Q3" s="66"/>
    </row>
    <row r="4" spans="1:17" ht="30.75" customHeight="1">
      <c r="A4" s="17"/>
      <c r="B4" s="17"/>
      <c r="C4" s="62"/>
      <c r="D4" s="60"/>
      <c r="E4" s="64"/>
      <c r="F4" s="25" t="s">
        <v>13</v>
      </c>
      <c r="G4" s="78" t="s">
        <v>96</v>
      </c>
      <c r="H4" s="79" t="s">
        <v>101</v>
      </c>
      <c r="I4" s="79" t="s">
        <v>97</v>
      </c>
      <c r="J4" s="80" t="s">
        <v>98</v>
      </c>
      <c r="K4" s="3" t="s">
        <v>14</v>
      </c>
      <c r="L4" s="81" t="s">
        <v>99</v>
      </c>
      <c r="M4" s="81" t="s">
        <v>100</v>
      </c>
      <c r="N4" s="4" t="s">
        <v>15</v>
      </c>
      <c r="O4" s="4" t="s">
        <v>16</v>
      </c>
      <c r="P4" s="5" t="s">
        <v>0</v>
      </c>
      <c r="Q4" s="5" t="s">
        <v>1</v>
      </c>
    </row>
    <row r="5" spans="1:17" ht="13.5" customHeight="1">
      <c r="A5" s="34">
        <v>24</v>
      </c>
      <c r="B5" s="23">
        <v>5060</v>
      </c>
      <c r="C5" s="36">
        <v>1</v>
      </c>
      <c r="D5" s="23">
        <v>28158</v>
      </c>
      <c r="E5" s="1" t="s">
        <v>18</v>
      </c>
      <c r="F5" s="82">
        <v>15</v>
      </c>
      <c r="G5" s="83">
        <v>9</v>
      </c>
      <c r="H5" s="7">
        <v>12</v>
      </c>
      <c r="I5" s="84">
        <v>9</v>
      </c>
      <c r="J5" s="84">
        <v>10</v>
      </c>
      <c r="K5" s="85">
        <v>1</v>
      </c>
      <c r="L5" s="86">
        <v>0.1111</v>
      </c>
      <c r="M5" s="87">
        <v>0.1111</v>
      </c>
      <c r="N5" s="88">
        <v>-5</v>
      </c>
      <c r="O5" s="89">
        <v>-0.3333</v>
      </c>
      <c r="P5" s="90">
        <v>6</v>
      </c>
      <c r="Q5" s="91">
        <f aca="true" t="shared" si="0" ref="Q5:Q13">P5/J5</f>
        <v>0.6</v>
      </c>
    </row>
    <row r="6" spans="1:17" ht="13.5" customHeight="1">
      <c r="A6" s="34">
        <v>24</v>
      </c>
      <c r="B6" s="23">
        <v>5060</v>
      </c>
      <c r="C6" s="36">
        <v>1</v>
      </c>
      <c r="D6" s="23">
        <v>29592</v>
      </c>
      <c r="E6" s="1" t="s">
        <v>22</v>
      </c>
      <c r="F6" s="6">
        <v>14</v>
      </c>
      <c r="G6" s="6">
        <v>21</v>
      </c>
      <c r="H6" s="9">
        <v>18</v>
      </c>
      <c r="I6" s="7">
        <v>22</v>
      </c>
      <c r="J6" s="7">
        <v>24</v>
      </c>
      <c r="K6" s="8">
        <v>3</v>
      </c>
      <c r="L6" s="92">
        <v>0.1429</v>
      </c>
      <c r="M6" s="93">
        <v>0.0909</v>
      </c>
      <c r="N6" s="94">
        <v>10</v>
      </c>
      <c r="O6" s="95">
        <v>0.7143</v>
      </c>
      <c r="P6" s="96">
        <v>6</v>
      </c>
      <c r="Q6" s="97">
        <f t="shared" si="0"/>
        <v>0.25</v>
      </c>
    </row>
    <row r="7" spans="1:17" ht="13.5" customHeight="1">
      <c r="A7" s="34">
        <v>24</v>
      </c>
      <c r="B7" s="23">
        <v>5060</v>
      </c>
      <c r="C7" s="36">
        <v>1</v>
      </c>
      <c r="D7" s="23">
        <v>193</v>
      </c>
      <c r="E7" s="1" t="s">
        <v>30</v>
      </c>
      <c r="F7" s="6">
        <v>69</v>
      </c>
      <c r="G7" s="6">
        <v>63</v>
      </c>
      <c r="H7" s="9">
        <v>65</v>
      </c>
      <c r="I7" s="9">
        <v>57</v>
      </c>
      <c r="J7" s="9">
        <v>55</v>
      </c>
      <c r="K7" s="10">
        <v>-8</v>
      </c>
      <c r="L7" s="73">
        <v>-0.127</v>
      </c>
      <c r="M7" s="98">
        <v>-0.0351</v>
      </c>
      <c r="N7" s="13">
        <v>-14</v>
      </c>
      <c r="O7" s="99">
        <v>-0.2029</v>
      </c>
      <c r="P7" s="100">
        <v>5</v>
      </c>
      <c r="Q7" s="97">
        <f t="shared" si="0"/>
        <v>0.09090909090909091</v>
      </c>
    </row>
    <row r="8" spans="1:17" ht="13.5" customHeight="1">
      <c r="A8" s="34">
        <v>24</v>
      </c>
      <c r="B8" s="23">
        <v>5060</v>
      </c>
      <c r="C8" s="36">
        <v>1</v>
      </c>
      <c r="D8" s="23">
        <v>65940</v>
      </c>
      <c r="E8" s="1" t="s">
        <v>31</v>
      </c>
      <c r="F8" s="6">
        <v>28</v>
      </c>
      <c r="G8" s="6">
        <v>27</v>
      </c>
      <c r="H8" s="9">
        <v>25</v>
      </c>
      <c r="I8" s="9">
        <v>27</v>
      </c>
      <c r="J8" s="9">
        <v>26</v>
      </c>
      <c r="K8" s="9">
        <v>-1</v>
      </c>
      <c r="L8" s="73">
        <v>-0.037</v>
      </c>
      <c r="M8" s="98">
        <v>-0.037</v>
      </c>
      <c r="N8" s="13">
        <v>-2</v>
      </c>
      <c r="O8" s="99">
        <v>-0.0714</v>
      </c>
      <c r="P8" s="100">
        <v>4</v>
      </c>
      <c r="Q8" s="97">
        <f t="shared" si="0"/>
        <v>0.15384615384615385</v>
      </c>
    </row>
    <row r="9" spans="1:17" ht="13.5" customHeight="1">
      <c r="A9" s="34">
        <v>24</v>
      </c>
      <c r="B9" s="23">
        <v>5060</v>
      </c>
      <c r="C9" s="36">
        <v>1</v>
      </c>
      <c r="D9" s="23">
        <v>23662</v>
      </c>
      <c r="E9" s="1" t="s">
        <v>32</v>
      </c>
      <c r="F9" s="6">
        <v>74</v>
      </c>
      <c r="G9" s="6">
        <v>97</v>
      </c>
      <c r="H9" s="9">
        <v>90</v>
      </c>
      <c r="I9" s="9">
        <v>90</v>
      </c>
      <c r="J9" s="9">
        <v>97</v>
      </c>
      <c r="K9" s="9">
        <v>0</v>
      </c>
      <c r="L9" s="73">
        <v>0</v>
      </c>
      <c r="M9" s="98">
        <v>0.0778</v>
      </c>
      <c r="N9" s="6">
        <v>23</v>
      </c>
      <c r="O9" s="99">
        <v>0.3108</v>
      </c>
      <c r="P9" s="101">
        <v>8</v>
      </c>
      <c r="Q9" s="97">
        <f t="shared" si="0"/>
        <v>0.08247422680412371</v>
      </c>
    </row>
    <row r="10" spans="1:17" ht="13.5" customHeight="1">
      <c r="A10" s="34">
        <v>24</v>
      </c>
      <c r="B10" s="23">
        <v>5060</v>
      </c>
      <c r="C10" s="36">
        <v>1</v>
      </c>
      <c r="D10" s="23">
        <v>194</v>
      </c>
      <c r="E10" s="1" t="s">
        <v>33</v>
      </c>
      <c r="F10" s="6">
        <v>30</v>
      </c>
      <c r="G10" s="6">
        <v>19</v>
      </c>
      <c r="H10" s="9">
        <v>23</v>
      </c>
      <c r="I10" s="9">
        <v>19</v>
      </c>
      <c r="J10" s="9">
        <v>14</v>
      </c>
      <c r="K10" s="10">
        <v>-5</v>
      </c>
      <c r="L10" s="73">
        <v>-0.2632</v>
      </c>
      <c r="M10" s="98">
        <v>-0.2632</v>
      </c>
      <c r="N10" s="13">
        <v>-16</v>
      </c>
      <c r="O10" s="99">
        <v>-0.5333</v>
      </c>
      <c r="P10" s="100">
        <v>5</v>
      </c>
      <c r="Q10" s="97">
        <f t="shared" si="0"/>
        <v>0.35714285714285715</v>
      </c>
    </row>
    <row r="11" spans="1:17" ht="13.5" customHeight="1">
      <c r="A11" s="34">
        <v>24</v>
      </c>
      <c r="B11" s="23">
        <v>5060</v>
      </c>
      <c r="C11" s="36">
        <v>1</v>
      </c>
      <c r="D11" s="23">
        <v>195</v>
      </c>
      <c r="E11" s="1" t="s">
        <v>35</v>
      </c>
      <c r="F11" s="6">
        <v>68</v>
      </c>
      <c r="G11" s="6">
        <v>58</v>
      </c>
      <c r="H11" s="9">
        <v>62</v>
      </c>
      <c r="I11" s="9">
        <v>58</v>
      </c>
      <c r="J11" s="9">
        <v>60</v>
      </c>
      <c r="K11" s="10">
        <v>2</v>
      </c>
      <c r="L11" s="73">
        <v>0.0345</v>
      </c>
      <c r="M11" s="98">
        <v>0.0345</v>
      </c>
      <c r="N11" s="13">
        <v>-8</v>
      </c>
      <c r="O11" s="99">
        <v>-0.1176</v>
      </c>
      <c r="P11" s="100">
        <v>10</v>
      </c>
      <c r="Q11" s="97">
        <f t="shared" si="0"/>
        <v>0.16666666666666666</v>
      </c>
    </row>
    <row r="12" spans="1:17" ht="13.5" customHeight="1">
      <c r="A12" s="34">
        <v>24</v>
      </c>
      <c r="B12" s="23">
        <v>5060</v>
      </c>
      <c r="C12" s="36">
        <v>1</v>
      </c>
      <c r="D12" s="23">
        <v>199</v>
      </c>
      <c r="E12" s="1" t="s">
        <v>44</v>
      </c>
      <c r="F12" s="6">
        <v>26</v>
      </c>
      <c r="G12" s="6">
        <v>17</v>
      </c>
      <c r="H12" s="9">
        <v>19</v>
      </c>
      <c r="I12" s="9">
        <v>17</v>
      </c>
      <c r="J12" s="9">
        <v>19</v>
      </c>
      <c r="K12" s="10">
        <v>2</v>
      </c>
      <c r="L12" s="73">
        <v>0.1176</v>
      </c>
      <c r="M12" s="98">
        <v>0.1176</v>
      </c>
      <c r="N12" s="13">
        <v>-7</v>
      </c>
      <c r="O12" s="99">
        <v>-0.2692</v>
      </c>
      <c r="P12" s="100">
        <v>8</v>
      </c>
      <c r="Q12" s="97">
        <f t="shared" si="0"/>
        <v>0.42105263157894735</v>
      </c>
    </row>
    <row r="13" spans="1:17" ht="13.5" customHeight="1">
      <c r="A13" s="34">
        <v>24</v>
      </c>
      <c r="B13" s="23">
        <v>5060</v>
      </c>
      <c r="C13" s="36">
        <v>1</v>
      </c>
      <c r="D13" s="23">
        <v>50221</v>
      </c>
      <c r="E13" s="1" t="s">
        <v>45</v>
      </c>
      <c r="F13" s="6">
        <v>15</v>
      </c>
      <c r="G13" s="6">
        <v>16</v>
      </c>
      <c r="H13" s="9">
        <v>14</v>
      </c>
      <c r="I13" s="9">
        <v>17</v>
      </c>
      <c r="J13" s="9">
        <v>18</v>
      </c>
      <c r="K13" s="9">
        <v>2</v>
      </c>
      <c r="L13" s="73">
        <v>0.125</v>
      </c>
      <c r="M13" s="98">
        <v>0.0588</v>
      </c>
      <c r="N13" s="6">
        <v>3</v>
      </c>
      <c r="O13" s="99">
        <v>0.2</v>
      </c>
      <c r="P13" s="101">
        <v>8</v>
      </c>
      <c r="Q13" s="97">
        <f t="shared" si="0"/>
        <v>0.4444444444444444</v>
      </c>
    </row>
    <row r="14" spans="1:17" ht="13.5" customHeight="1">
      <c r="A14" s="34"/>
      <c r="B14" s="23"/>
      <c r="C14" s="36"/>
      <c r="D14" s="23"/>
      <c r="E14" s="1"/>
      <c r="F14" s="6"/>
      <c r="G14" s="6"/>
      <c r="H14" s="6"/>
      <c r="I14" s="9"/>
      <c r="J14" s="9"/>
      <c r="K14" s="9"/>
      <c r="L14" s="11"/>
      <c r="M14" s="12"/>
      <c r="N14" s="191" t="s">
        <v>87</v>
      </c>
      <c r="O14" s="192"/>
      <c r="P14" s="68">
        <f>SUM(P5:P13)</f>
        <v>60</v>
      </c>
      <c r="Q14" s="69">
        <f>SUM(Q5:Q13)/9</f>
        <v>0.2851706745991427</v>
      </c>
    </row>
    <row r="15" spans="1:17" ht="13.5" customHeight="1">
      <c r="A15" s="34">
        <v>24</v>
      </c>
      <c r="B15" s="23">
        <v>5060</v>
      </c>
      <c r="C15" s="36">
        <v>2</v>
      </c>
      <c r="D15" s="23">
        <v>50553</v>
      </c>
      <c r="E15" s="1" t="s">
        <v>20</v>
      </c>
      <c r="F15" s="6">
        <v>28</v>
      </c>
      <c r="G15" s="6">
        <v>16</v>
      </c>
      <c r="H15" s="9">
        <v>15</v>
      </c>
      <c r="I15" s="9">
        <v>14</v>
      </c>
      <c r="J15" s="9">
        <v>19</v>
      </c>
      <c r="K15" s="9">
        <v>3</v>
      </c>
      <c r="L15" s="73">
        <v>0.1875</v>
      </c>
      <c r="M15" s="98">
        <v>0.3571</v>
      </c>
      <c r="N15" s="13">
        <v>-9</v>
      </c>
      <c r="O15" s="99">
        <v>-0.3214</v>
      </c>
      <c r="P15" s="100">
        <v>8</v>
      </c>
      <c r="Q15" s="97">
        <f>P15/J15</f>
        <v>0.42105263157894735</v>
      </c>
    </row>
    <row r="16" spans="1:17" ht="13.5" customHeight="1">
      <c r="A16" s="34">
        <v>24</v>
      </c>
      <c r="B16" s="23">
        <v>5060</v>
      </c>
      <c r="C16" s="36">
        <v>2</v>
      </c>
      <c r="D16" s="23">
        <v>205</v>
      </c>
      <c r="E16" s="1" t="s">
        <v>60</v>
      </c>
      <c r="F16" s="6">
        <v>57</v>
      </c>
      <c r="G16" s="6">
        <v>45</v>
      </c>
      <c r="H16" s="9">
        <v>43</v>
      </c>
      <c r="I16" s="9">
        <v>45</v>
      </c>
      <c r="J16" s="9">
        <v>49</v>
      </c>
      <c r="K16" s="10">
        <v>4</v>
      </c>
      <c r="L16" s="73">
        <v>0.0889</v>
      </c>
      <c r="M16" s="98">
        <v>0.0889</v>
      </c>
      <c r="N16" s="13">
        <v>-8</v>
      </c>
      <c r="O16" s="99">
        <v>-0.1404</v>
      </c>
      <c r="P16" s="100">
        <v>6</v>
      </c>
      <c r="Q16" s="97">
        <f>P16/J16</f>
        <v>0.12244897959183673</v>
      </c>
    </row>
    <row r="17" spans="1:17" ht="13.5" customHeight="1">
      <c r="A17" s="34">
        <v>24</v>
      </c>
      <c r="B17" s="23">
        <v>5060</v>
      </c>
      <c r="C17" s="36">
        <v>2</v>
      </c>
      <c r="D17" s="23">
        <v>206</v>
      </c>
      <c r="E17" s="1" t="s">
        <v>61</v>
      </c>
      <c r="F17" s="6">
        <v>63</v>
      </c>
      <c r="G17" s="6">
        <v>47</v>
      </c>
      <c r="H17" s="9">
        <v>39</v>
      </c>
      <c r="I17" s="9">
        <v>47</v>
      </c>
      <c r="J17" s="9">
        <v>45</v>
      </c>
      <c r="K17" s="9">
        <v>-2</v>
      </c>
      <c r="L17" s="73">
        <v>-0.0426</v>
      </c>
      <c r="M17" s="98">
        <v>-0.0426</v>
      </c>
      <c r="N17" s="13">
        <v>-18</v>
      </c>
      <c r="O17" s="99">
        <v>-0.2857</v>
      </c>
      <c r="P17" s="100">
        <v>10</v>
      </c>
      <c r="Q17" s="97">
        <f>P17/J17</f>
        <v>0.2222222222222222</v>
      </c>
    </row>
    <row r="18" spans="1:17" ht="13.5" customHeight="1">
      <c r="A18" s="34">
        <v>24</v>
      </c>
      <c r="B18" s="23">
        <v>5060</v>
      </c>
      <c r="C18" s="36">
        <v>2</v>
      </c>
      <c r="D18" s="23">
        <v>22209</v>
      </c>
      <c r="E18" s="1" t="s">
        <v>62</v>
      </c>
      <c r="F18" s="6">
        <v>25</v>
      </c>
      <c r="G18" s="6">
        <v>33</v>
      </c>
      <c r="H18" s="9">
        <v>31</v>
      </c>
      <c r="I18" s="9">
        <v>28</v>
      </c>
      <c r="J18" s="9">
        <v>26</v>
      </c>
      <c r="K18" s="9">
        <v>-7</v>
      </c>
      <c r="L18" s="73">
        <v>-0.2121</v>
      </c>
      <c r="M18" s="98">
        <v>-0.0714</v>
      </c>
      <c r="N18" s="6">
        <v>1</v>
      </c>
      <c r="O18" s="99">
        <v>0.04</v>
      </c>
      <c r="P18" s="101">
        <v>4</v>
      </c>
      <c r="Q18" s="97">
        <f>P18/J18</f>
        <v>0.15384615384615385</v>
      </c>
    </row>
    <row r="19" spans="1:17" ht="13.5" customHeight="1">
      <c r="A19" s="34">
        <v>24</v>
      </c>
      <c r="B19" s="23">
        <v>5060</v>
      </c>
      <c r="C19" s="36">
        <v>2</v>
      </c>
      <c r="D19" s="23">
        <v>31824</v>
      </c>
      <c r="E19" s="1" t="s">
        <v>63</v>
      </c>
      <c r="F19" s="6">
        <v>41</v>
      </c>
      <c r="G19" s="6">
        <v>43</v>
      </c>
      <c r="H19" s="9">
        <v>40</v>
      </c>
      <c r="I19" s="9">
        <v>41</v>
      </c>
      <c r="J19" s="9">
        <v>44</v>
      </c>
      <c r="K19" s="9">
        <v>1</v>
      </c>
      <c r="L19" s="73">
        <v>0.0233</v>
      </c>
      <c r="M19" s="98">
        <v>0.0732</v>
      </c>
      <c r="N19" s="6">
        <v>3</v>
      </c>
      <c r="O19" s="99">
        <v>0.0732</v>
      </c>
      <c r="P19" s="101">
        <v>4</v>
      </c>
      <c r="Q19" s="97">
        <f>P19/J19</f>
        <v>0.09090909090909091</v>
      </c>
    </row>
    <row r="20" spans="1:17" ht="13.5" customHeight="1">
      <c r="A20" s="34"/>
      <c r="B20" s="23"/>
      <c r="C20" s="36"/>
      <c r="D20" s="23"/>
      <c r="E20" s="1"/>
      <c r="F20" s="6"/>
      <c r="G20" s="6"/>
      <c r="H20" s="6"/>
      <c r="I20" s="9"/>
      <c r="J20" s="9"/>
      <c r="K20" s="9"/>
      <c r="L20" s="11"/>
      <c r="M20" s="12"/>
      <c r="N20" s="191" t="s">
        <v>85</v>
      </c>
      <c r="O20" s="192"/>
      <c r="P20" s="68">
        <f>SUM(P15:P19)</f>
        <v>32</v>
      </c>
      <c r="Q20" s="69">
        <f>SUM(Q15:Q19)/5</f>
        <v>0.20209581562965023</v>
      </c>
    </row>
    <row r="21" spans="1:17" ht="13.5" customHeight="1">
      <c r="A21" s="34">
        <v>24</v>
      </c>
      <c r="B21" s="23">
        <v>5060</v>
      </c>
      <c r="C21" s="36">
        <v>3</v>
      </c>
      <c r="D21" s="23">
        <v>192</v>
      </c>
      <c r="E21" s="1" t="s">
        <v>17</v>
      </c>
      <c r="F21" s="6">
        <v>22</v>
      </c>
      <c r="G21" s="6">
        <v>23</v>
      </c>
      <c r="H21" s="9">
        <v>21</v>
      </c>
      <c r="I21" s="9">
        <v>23</v>
      </c>
      <c r="J21" s="9">
        <v>24</v>
      </c>
      <c r="K21" s="10">
        <v>1</v>
      </c>
      <c r="L21" s="73">
        <v>0.0435</v>
      </c>
      <c r="M21" s="98">
        <v>0.0435</v>
      </c>
      <c r="N21" s="13">
        <v>2</v>
      </c>
      <c r="O21" s="99">
        <v>0.0909</v>
      </c>
      <c r="P21" s="100">
        <v>4</v>
      </c>
      <c r="Q21" s="97">
        <f>P21/J21</f>
        <v>0.16666666666666666</v>
      </c>
    </row>
    <row r="22" spans="1:17" ht="13.5" customHeight="1">
      <c r="A22" s="34">
        <v>24</v>
      </c>
      <c r="B22" s="23">
        <v>5060</v>
      </c>
      <c r="C22" s="36">
        <v>3</v>
      </c>
      <c r="D22" s="23">
        <v>209</v>
      </c>
      <c r="E22" s="1" t="s">
        <v>29</v>
      </c>
      <c r="F22" s="6">
        <v>88</v>
      </c>
      <c r="G22" s="6">
        <v>86</v>
      </c>
      <c r="H22" s="9">
        <v>78</v>
      </c>
      <c r="I22" s="9">
        <v>83</v>
      </c>
      <c r="J22" s="9">
        <v>86</v>
      </c>
      <c r="K22" s="10">
        <v>0</v>
      </c>
      <c r="L22" s="73">
        <v>0</v>
      </c>
      <c r="M22" s="98">
        <v>0.0361</v>
      </c>
      <c r="N22" s="13">
        <v>-2</v>
      </c>
      <c r="O22" s="99">
        <v>-0.0227</v>
      </c>
      <c r="P22" s="100">
        <v>7</v>
      </c>
      <c r="Q22" s="97">
        <f>P22/J22</f>
        <v>0.08139534883720931</v>
      </c>
    </row>
    <row r="23" spans="1:17" ht="13.5" customHeight="1">
      <c r="A23" s="34">
        <v>24</v>
      </c>
      <c r="B23" s="23">
        <v>5060</v>
      </c>
      <c r="C23" s="36">
        <v>3</v>
      </c>
      <c r="D23" s="23">
        <v>208</v>
      </c>
      <c r="E23" s="1" t="s">
        <v>71</v>
      </c>
      <c r="F23" s="6">
        <v>46</v>
      </c>
      <c r="G23" s="6">
        <v>39</v>
      </c>
      <c r="H23" s="9">
        <v>36</v>
      </c>
      <c r="I23" s="9">
        <v>39</v>
      </c>
      <c r="J23" s="9">
        <v>36</v>
      </c>
      <c r="K23" s="9">
        <v>-3</v>
      </c>
      <c r="L23" s="73">
        <v>-0.0769</v>
      </c>
      <c r="M23" s="98">
        <v>-0.0769</v>
      </c>
      <c r="N23" s="13">
        <v>-10</v>
      </c>
      <c r="O23" s="99">
        <v>-0.2174</v>
      </c>
      <c r="P23" s="100">
        <v>8</v>
      </c>
      <c r="Q23" s="102">
        <f>P23/J23</f>
        <v>0.2222222222222222</v>
      </c>
    </row>
    <row r="24" spans="1:17" ht="13.5" customHeight="1">
      <c r="A24" s="34">
        <v>24</v>
      </c>
      <c r="B24" s="23">
        <v>5060</v>
      </c>
      <c r="C24" s="36">
        <v>3</v>
      </c>
      <c r="D24" s="23">
        <v>23281</v>
      </c>
      <c r="E24" s="1" t="s">
        <v>72</v>
      </c>
      <c r="F24" s="6">
        <v>31</v>
      </c>
      <c r="G24" s="6">
        <v>33</v>
      </c>
      <c r="H24" s="9">
        <v>34</v>
      </c>
      <c r="I24" s="9">
        <v>34</v>
      </c>
      <c r="J24" s="9">
        <v>33</v>
      </c>
      <c r="K24" s="10">
        <v>0</v>
      </c>
      <c r="L24" s="73">
        <v>0</v>
      </c>
      <c r="M24" s="98" t="s">
        <v>6</v>
      </c>
      <c r="N24" s="6">
        <v>2</v>
      </c>
      <c r="O24" s="99" t="s">
        <v>5</v>
      </c>
      <c r="P24" s="101">
        <v>4</v>
      </c>
      <c r="Q24" s="97">
        <f>P24/J24</f>
        <v>0.12121212121212122</v>
      </c>
    </row>
    <row r="25" spans="1:17" ht="13.5" customHeight="1">
      <c r="A25" s="34"/>
      <c r="B25" s="23"/>
      <c r="C25" s="36"/>
      <c r="D25" s="23"/>
      <c r="E25" s="1"/>
      <c r="F25" s="6"/>
      <c r="G25" s="6"/>
      <c r="H25" s="6"/>
      <c r="I25" s="9"/>
      <c r="J25" s="9"/>
      <c r="K25" s="10"/>
      <c r="L25" s="11"/>
      <c r="M25" s="12"/>
      <c r="N25" s="191" t="s">
        <v>86</v>
      </c>
      <c r="O25" s="192"/>
      <c r="P25" s="68">
        <f>SUM(P21:P24)</f>
        <v>23</v>
      </c>
      <c r="Q25" s="69">
        <f>SUM(Q21:Q24)/4</f>
        <v>0.14787408973455485</v>
      </c>
    </row>
    <row r="26" spans="1:17" ht="13.5" customHeight="1">
      <c r="A26" s="34">
        <v>24</v>
      </c>
      <c r="B26" s="23">
        <v>5060</v>
      </c>
      <c r="C26" s="36">
        <v>4</v>
      </c>
      <c r="D26" s="23">
        <v>196</v>
      </c>
      <c r="E26" s="1" t="s">
        <v>36</v>
      </c>
      <c r="F26" s="6">
        <v>103</v>
      </c>
      <c r="G26" s="6">
        <v>99</v>
      </c>
      <c r="H26" s="9">
        <v>89</v>
      </c>
      <c r="I26" s="9">
        <v>80</v>
      </c>
      <c r="J26" s="9">
        <v>80</v>
      </c>
      <c r="K26" s="10">
        <v>-19</v>
      </c>
      <c r="L26" s="73">
        <v>-0.1919</v>
      </c>
      <c r="M26" s="98">
        <v>0</v>
      </c>
      <c r="N26" s="13">
        <v>-23</v>
      </c>
      <c r="O26" s="99">
        <v>-0.2233</v>
      </c>
      <c r="P26" s="100">
        <v>9</v>
      </c>
      <c r="Q26" s="97">
        <f aca="true" t="shared" si="1" ref="Q26:Q34">P26/J26</f>
        <v>0.1125</v>
      </c>
    </row>
    <row r="27" spans="1:17" ht="13.5" customHeight="1">
      <c r="A27" s="34">
        <v>24</v>
      </c>
      <c r="B27" s="23">
        <v>5060</v>
      </c>
      <c r="C27" s="36">
        <v>4</v>
      </c>
      <c r="D27" s="23">
        <v>197</v>
      </c>
      <c r="E27" s="1" t="s">
        <v>37</v>
      </c>
      <c r="F27" s="6">
        <v>49</v>
      </c>
      <c r="G27" s="6">
        <v>32</v>
      </c>
      <c r="H27" s="9">
        <v>34</v>
      </c>
      <c r="I27" s="9">
        <v>29</v>
      </c>
      <c r="J27" s="9">
        <v>31</v>
      </c>
      <c r="K27" s="10">
        <v>-1</v>
      </c>
      <c r="L27" s="73">
        <v>-0.0313</v>
      </c>
      <c r="M27" s="98">
        <v>0.069</v>
      </c>
      <c r="N27" s="13">
        <v>-18</v>
      </c>
      <c r="O27" s="99">
        <v>-0.3673</v>
      </c>
      <c r="P27" s="100">
        <v>6</v>
      </c>
      <c r="Q27" s="97">
        <f t="shared" si="1"/>
        <v>0.1935483870967742</v>
      </c>
    </row>
    <row r="28" spans="1:17" ht="13.5" customHeight="1">
      <c r="A28" s="34">
        <v>24</v>
      </c>
      <c r="B28" s="23">
        <v>5060</v>
      </c>
      <c r="C28" s="36">
        <v>4</v>
      </c>
      <c r="D28" s="23">
        <v>198</v>
      </c>
      <c r="E28" s="1" t="s">
        <v>38</v>
      </c>
      <c r="F28" s="6">
        <v>33</v>
      </c>
      <c r="G28" s="6">
        <v>26</v>
      </c>
      <c r="H28" s="9">
        <v>29</v>
      </c>
      <c r="I28" s="9">
        <v>26</v>
      </c>
      <c r="J28" s="9">
        <v>25</v>
      </c>
      <c r="K28" s="10">
        <v>-1</v>
      </c>
      <c r="L28" s="73">
        <v>-0.0385</v>
      </c>
      <c r="M28" s="98">
        <v>-0.0385</v>
      </c>
      <c r="N28" s="13">
        <v>-8</v>
      </c>
      <c r="O28" s="99">
        <v>-0.2424</v>
      </c>
      <c r="P28" s="100">
        <v>4</v>
      </c>
      <c r="Q28" s="97">
        <f t="shared" si="1"/>
        <v>0.16</v>
      </c>
    </row>
    <row r="29" spans="1:17" ht="13.5" customHeight="1">
      <c r="A29" s="34">
        <v>24</v>
      </c>
      <c r="B29" s="23">
        <v>5060</v>
      </c>
      <c r="C29" s="36">
        <v>4</v>
      </c>
      <c r="D29" s="23">
        <v>29882</v>
      </c>
      <c r="E29" s="1" t="s">
        <v>39</v>
      </c>
      <c r="F29" s="6">
        <v>70</v>
      </c>
      <c r="G29" s="6">
        <v>55</v>
      </c>
      <c r="H29" s="9">
        <v>57</v>
      </c>
      <c r="I29" s="9">
        <v>49</v>
      </c>
      <c r="J29" s="9">
        <v>49</v>
      </c>
      <c r="K29" s="10">
        <v>-6</v>
      </c>
      <c r="L29" s="73">
        <v>-0.1091</v>
      </c>
      <c r="M29" s="98">
        <v>0</v>
      </c>
      <c r="N29" s="13">
        <v>-21</v>
      </c>
      <c r="O29" s="99">
        <v>-0.3</v>
      </c>
      <c r="P29" s="100">
        <v>8</v>
      </c>
      <c r="Q29" s="97">
        <f t="shared" si="1"/>
        <v>0.16326530612244897</v>
      </c>
    </row>
    <row r="30" spans="1:17" ht="13.5" customHeight="1">
      <c r="A30" s="34">
        <v>24</v>
      </c>
      <c r="B30" s="23">
        <v>5060</v>
      </c>
      <c r="C30" s="36">
        <v>4</v>
      </c>
      <c r="D30" s="23">
        <v>23413</v>
      </c>
      <c r="E30" s="1" t="s">
        <v>40</v>
      </c>
      <c r="F30" s="6">
        <v>58</v>
      </c>
      <c r="G30" s="6">
        <v>64</v>
      </c>
      <c r="H30" s="9">
        <v>65</v>
      </c>
      <c r="I30" s="9">
        <v>64</v>
      </c>
      <c r="J30" s="9">
        <v>65</v>
      </c>
      <c r="K30" s="9">
        <v>1</v>
      </c>
      <c r="L30" s="73">
        <v>0.0156</v>
      </c>
      <c r="M30" s="98">
        <v>0.0156</v>
      </c>
      <c r="N30" s="6">
        <v>7</v>
      </c>
      <c r="O30" s="99">
        <v>0.1206</v>
      </c>
      <c r="P30" s="101">
        <v>5</v>
      </c>
      <c r="Q30" s="97">
        <f t="shared" si="1"/>
        <v>0.07692307692307693</v>
      </c>
    </row>
    <row r="31" spans="1:17" ht="13.5" customHeight="1">
      <c r="A31" s="34">
        <v>24</v>
      </c>
      <c r="B31" s="23">
        <v>5060</v>
      </c>
      <c r="C31" s="36">
        <v>4</v>
      </c>
      <c r="D31" s="23">
        <v>200</v>
      </c>
      <c r="E31" s="1" t="s">
        <v>41</v>
      </c>
      <c r="F31" s="6">
        <v>39</v>
      </c>
      <c r="G31" s="6">
        <v>25</v>
      </c>
      <c r="H31" s="9">
        <v>29</v>
      </c>
      <c r="I31" s="9">
        <v>25</v>
      </c>
      <c r="J31" s="9">
        <v>19</v>
      </c>
      <c r="K31" s="10">
        <v>6</v>
      </c>
      <c r="L31" s="73">
        <v>0.24</v>
      </c>
      <c r="M31" s="98">
        <v>0.24</v>
      </c>
      <c r="N31" s="13">
        <v>-20</v>
      </c>
      <c r="O31" s="99">
        <v>-0.5128</v>
      </c>
      <c r="P31" s="100">
        <v>5</v>
      </c>
      <c r="Q31" s="97">
        <f t="shared" si="1"/>
        <v>0.2631578947368421</v>
      </c>
    </row>
    <row r="32" spans="1:17" ht="13.5" customHeight="1">
      <c r="A32" s="34">
        <v>24</v>
      </c>
      <c r="B32" s="23">
        <v>5060</v>
      </c>
      <c r="C32" s="36">
        <v>4</v>
      </c>
      <c r="D32" s="23">
        <v>31277</v>
      </c>
      <c r="E32" s="1" t="s">
        <v>42</v>
      </c>
      <c r="F32" s="6">
        <v>37</v>
      </c>
      <c r="G32" s="6">
        <v>23</v>
      </c>
      <c r="H32" s="9">
        <v>27</v>
      </c>
      <c r="I32" s="9">
        <v>23</v>
      </c>
      <c r="J32" s="9">
        <v>23</v>
      </c>
      <c r="K32" s="10">
        <v>0</v>
      </c>
      <c r="L32" s="73">
        <v>0</v>
      </c>
      <c r="M32" s="98">
        <v>0</v>
      </c>
      <c r="N32" s="13">
        <v>-14</v>
      </c>
      <c r="O32" s="99">
        <v>-0.3784</v>
      </c>
      <c r="P32" s="100">
        <v>5</v>
      </c>
      <c r="Q32" s="97">
        <f t="shared" si="1"/>
        <v>0.21739130434782608</v>
      </c>
    </row>
    <row r="33" spans="1:17" ht="13.5" customHeight="1">
      <c r="A33" s="34">
        <v>24</v>
      </c>
      <c r="B33" s="23">
        <v>5060</v>
      </c>
      <c r="C33" s="36">
        <v>4</v>
      </c>
      <c r="D33" s="23">
        <v>210</v>
      </c>
      <c r="E33" s="1" t="s">
        <v>76</v>
      </c>
      <c r="F33" s="6">
        <v>30</v>
      </c>
      <c r="G33" s="6">
        <v>22</v>
      </c>
      <c r="H33" s="9">
        <v>27</v>
      </c>
      <c r="I33" s="9">
        <v>20</v>
      </c>
      <c r="J33" s="9">
        <v>20</v>
      </c>
      <c r="K33" s="10">
        <v>-2</v>
      </c>
      <c r="L33" s="73">
        <v>-0.0909</v>
      </c>
      <c r="M33" s="98">
        <v>0</v>
      </c>
      <c r="N33" s="13">
        <v>-10</v>
      </c>
      <c r="O33" s="99">
        <v>-0.3333</v>
      </c>
      <c r="P33" s="100">
        <v>4</v>
      </c>
      <c r="Q33" s="97">
        <f t="shared" si="1"/>
        <v>0.2</v>
      </c>
    </row>
    <row r="34" spans="1:17" ht="13.5" customHeight="1">
      <c r="A34" s="34">
        <v>24</v>
      </c>
      <c r="B34" s="23">
        <v>5060</v>
      </c>
      <c r="C34" s="36">
        <v>4</v>
      </c>
      <c r="D34" s="23">
        <v>81999</v>
      </c>
      <c r="E34" s="1" t="s">
        <v>77</v>
      </c>
      <c r="F34" s="18" t="s">
        <v>7</v>
      </c>
      <c r="G34" s="6">
        <v>24</v>
      </c>
      <c r="H34" s="9">
        <v>27</v>
      </c>
      <c r="I34" s="9">
        <v>23</v>
      </c>
      <c r="J34" s="9">
        <v>24</v>
      </c>
      <c r="K34" s="10">
        <v>0</v>
      </c>
      <c r="L34" s="73">
        <v>0</v>
      </c>
      <c r="M34" s="98">
        <v>0.0435</v>
      </c>
      <c r="N34" s="6">
        <v>6</v>
      </c>
      <c r="O34" s="99" t="s">
        <v>8</v>
      </c>
      <c r="P34" s="101">
        <v>4</v>
      </c>
      <c r="Q34" s="97">
        <f t="shared" si="1"/>
        <v>0.16666666666666666</v>
      </c>
    </row>
    <row r="35" spans="1:17" ht="13.5" customHeight="1">
      <c r="A35" s="34"/>
      <c r="B35" s="23"/>
      <c r="C35" s="36"/>
      <c r="D35" s="23"/>
      <c r="E35" s="1"/>
      <c r="F35" s="58"/>
      <c r="G35" s="6"/>
      <c r="H35" s="6"/>
      <c r="I35" s="9"/>
      <c r="J35" s="9"/>
      <c r="K35" s="10"/>
      <c r="L35" s="11"/>
      <c r="M35" s="12"/>
      <c r="N35" s="191" t="s">
        <v>84</v>
      </c>
      <c r="O35" s="192"/>
      <c r="P35" s="68">
        <f>SUM(P26:P34)</f>
        <v>50</v>
      </c>
      <c r="Q35" s="69">
        <f>SUM(Q26:Q34)/9</f>
        <v>0.1726058484326261</v>
      </c>
    </row>
    <row r="36" spans="1:17" ht="13.5" customHeight="1">
      <c r="A36" s="34">
        <v>24</v>
      </c>
      <c r="B36" s="23">
        <v>5060</v>
      </c>
      <c r="C36" s="36">
        <v>5</v>
      </c>
      <c r="D36" s="23">
        <v>201</v>
      </c>
      <c r="E36" s="1" t="s">
        <v>49</v>
      </c>
      <c r="F36" s="6">
        <v>24</v>
      </c>
      <c r="G36" s="6">
        <v>16</v>
      </c>
      <c r="H36" s="9">
        <v>15</v>
      </c>
      <c r="I36" s="9">
        <v>13</v>
      </c>
      <c r="J36" s="9">
        <v>13</v>
      </c>
      <c r="K36" s="9">
        <v>-3</v>
      </c>
      <c r="L36" s="73">
        <v>-0.1875</v>
      </c>
      <c r="M36" s="98">
        <v>0</v>
      </c>
      <c r="N36" s="13">
        <v>-11</v>
      </c>
      <c r="O36" s="99">
        <v>-0.4583</v>
      </c>
      <c r="P36" s="100">
        <v>7</v>
      </c>
      <c r="Q36" s="97">
        <f aca="true" t="shared" si="2" ref="Q36:Q42">P36/J36</f>
        <v>0.5384615384615384</v>
      </c>
    </row>
    <row r="37" spans="1:17" ht="13.5" customHeight="1">
      <c r="A37" s="34">
        <v>24</v>
      </c>
      <c r="B37" s="23">
        <v>5060</v>
      </c>
      <c r="C37" s="36">
        <v>5</v>
      </c>
      <c r="D37" s="23">
        <v>61794</v>
      </c>
      <c r="E37" s="1" t="s">
        <v>51</v>
      </c>
      <c r="F37" s="6">
        <v>14</v>
      </c>
      <c r="G37" s="6">
        <v>16</v>
      </c>
      <c r="H37" s="9">
        <v>18</v>
      </c>
      <c r="I37" s="9">
        <v>15</v>
      </c>
      <c r="J37" s="9">
        <v>19</v>
      </c>
      <c r="K37" s="10">
        <v>3</v>
      </c>
      <c r="L37" s="73">
        <v>0.1875</v>
      </c>
      <c r="M37" s="98">
        <v>0.2667</v>
      </c>
      <c r="N37" s="6">
        <v>5</v>
      </c>
      <c r="O37" s="99">
        <v>0.3571</v>
      </c>
      <c r="P37" s="101">
        <v>6</v>
      </c>
      <c r="Q37" s="97">
        <f t="shared" si="2"/>
        <v>0.3157894736842105</v>
      </c>
    </row>
    <row r="38" spans="1:17" ht="13.5" customHeight="1">
      <c r="A38" s="34">
        <v>24</v>
      </c>
      <c r="B38" s="23">
        <v>5060</v>
      </c>
      <c r="C38" s="36">
        <v>5</v>
      </c>
      <c r="D38" s="23">
        <v>50552</v>
      </c>
      <c r="E38" s="1" t="s">
        <v>53</v>
      </c>
      <c r="F38" s="6">
        <v>32</v>
      </c>
      <c r="G38" s="6">
        <v>30</v>
      </c>
      <c r="H38" s="9">
        <v>26</v>
      </c>
      <c r="I38" s="9">
        <v>29</v>
      </c>
      <c r="J38" s="9">
        <v>30</v>
      </c>
      <c r="K38" s="9">
        <v>0</v>
      </c>
      <c r="L38" s="73">
        <v>0</v>
      </c>
      <c r="M38" s="98">
        <v>0.0345</v>
      </c>
      <c r="N38" s="13">
        <v>-2</v>
      </c>
      <c r="O38" s="99" t="s">
        <v>3</v>
      </c>
      <c r="P38" s="100">
        <v>4</v>
      </c>
      <c r="Q38" s="97">
        <f t="shared" si="2"/>
        <v>0.13333333333333333</v>
      </c>
    </row>
    <row r="39" spans="1:17" ht="13.5" customHeight="1">
      <c r="A39" s="34">
        <v>24</v>
      </c>
      <c r="B39" s="23">
        <v>5060</v>
      </c>
      <c r="C39" s="36">
        <v>5</v>
      </c>
      <c r="D39" s="23">
        <v>202</v>
      </c>
      <c r="E39" s="1" t="s">
        <v>54</v>
      </c>
      <c r="F39" s="6">
        <v>57</v>
      </c>
      <c r="G39" s="6">
        <v>60</v>
      </c>
      <c r="H39" s="9">
        <v>55</v>
      </c>
      <c r="I39" s="9">
        <v>60</v>
      </c>
      <c r="J39" s="9">
        <v>61</v>
      </c>
      <c r="K39" s="9">
        <v>1</v>
      </c>
      <c r="L39" s="73">
        <v>0.0167</v>
      </c>
      <c r="M39" s="98">
        <v>0.0167</v>
      </c>
      <c r="N39" s="6">
        <v>4</v>
      </c>
      <c r="O39" s="99">
        <v>0.0702</v>
      </c>
      <c r="P39" s="101">
        <v>5</v>
      </c>
      <c r="Q39" s="97">
        <f t="shared" si="2"/>
        <v>0.08196721311475409</v>
      </c>
    </row>
    <row r="40" spans="1:17" ht="13.5" customHeight="1">
      <c r="A40" s="34">
        <v>24</v>
      </c>
      <c r="B40" s="23">
        <v>5060</v>
      </c>
      <c r="C40" s="36">
        <v>5</v>
      </c>
      <c r="D40" s="23">
        <v>26865</v>
      </c>
      <c r="E40" s="1" t="s">
        <v>56</v>
      </c>
      <c r="F40" s="6">
        <v>38</v>
      </c>
      <c r="G40" s="6">
        <v>35</v>
      </c>
      <c r="H40" s="9">
        <v>42</v>
      </c>
      <c r="I40" s="9">
        <v>35</v>
      </c>
      <c r="J40" s="9">
        <v>35</v>
      </c>
      <c r="K40" s="10">
        <v>0</v>
      </c>
      <c r="L40" s="73">
        <v>0</v>
      </c>
      <c r="M40" s="98">
        <v>0</v>
      </c>
      <c r="N40" s="6">
        <v>-3</v>
      </c>
      <c r="O40" s="99">
        <v>-0.0789</v>
      </c>
      <c r="P40" s="101">
        <v>4</v>
      </c>
      <c r="Q40" s="102">
        <f t="shared" si="2"/>
        <v>0.11428571428571428</v>
      </c>
    </row>
    <row r="41" spans="1:17" ht="13.5" customHeight="1">
      <c r="A41" s="34">
        <v>24</v>
      </c>
      <c r="B41" s="23">
        <v>5060</v>
      </c>
      <c r="C41" s="36">
        <v>5</v>
      </c>
      <c r="D41" s="23">
        <v>204</v>
      </c>
      <c r="E41" s="1" t="s">
        <v>57</v>
      </c>
      <c r="F41" s="6">
        <v>22</v>
      </c>
      <c r="G41" s="6">
        <v>10</v>
      </c>
      <c r="H41" s="9">
        <v>10</v>
      </c>
      <c r="I41" s="9">
        <v>9</v>
      </c>
      <c r="J41" s="9">
        <v>9</v>
      </c>
      <c r="K41" s="10">
        <v>-1</v>
      </c>
      <c r="L41" s="73">
        <v>-0.1</v>
      </c>
      <c r="M41" s="98">
        <v>0</v>
      </c>
      <c r="N41" s="13">
        <v>-13</v>
      </c>
      <c r="O41" s="99">
        <v>-0.5909</v>
      </c>
      <c r="P41" s="100">
        <v>10</v>
      </c>
      <c r="Q41" s="97">
        <f t="shared" si="2"/>
        <v>1.1111111111111112</v>
      </c>
    </row>
    <row r="42" spans="1:17" ht="13.5" customHeight="1">
      <c r="A42" s="34">
        <v>24</v>
      </c>
      <c r="B42" s="23">
        <v>5060</v>
      </c>
      <c r="C42" s="36">
        <v>5</v>
      </c>
      <c r="D42" s="23">
        <v>207</v>
      </c>
      <c r="E42" s="1" t="s">
        <v>65</v>
      </c>
      <c r="F42" s="6">
        <v>39</v>
      </c>
      <c r="G42" s="6">
        <v>32</v>
      </c>
      <c r="H42" s="9">
        <v>31</v>
      </c>
      <c r="I42" s="9">
        <v>32</v>
      </c>
      <c r="J42" s="9">
        <v>31</v>
      </c>
      <c r="K42" s="9">
        <v>-1</v>
      </c>
      <c r="L42" s="73">
        <v>-0.0313</v>
      </c>
      <c r="M42" s="98">
        <v>-0.0313</v>
      </c>
      <c r="N42" s="13">
        <v>-8</v>
      </c>
      <c r="O42" s="99">
        <v>-0.2051</v>
      </c>
      <c r="P42" s="100">
        <v>7</v>
      </c>
      <c r="Q42" s="97">
        <f t="shared" si="2"/>
        <v>0.22580645161290322</v>
      </c>
    </row>
    <row r="43" spans="1:17" ht="13.5" customHeight="1">
      <c r="A43" s="34"/>
      <c r="B43" s="23"/>
      <c r="C43" s="36"/>
      <c r="D43" s="23"/>
      <c r="E43" s="1"/>
      <c r="F43" s="6"/>
      <c r="G43" s="6"/>
      <c r="H43" s="6"/>
      <c r="I43" s="9"/>
      <c r="J43" s="9"/>
      <c r="K43" s="9"/>
      <c r="L43" s="11"/>
      <c r="M43" s="12"/>
      <c r="N43" s="191" t="s">
        <v>88</v>
      </c>
      <c r="O43" s="192"/>
      <c r="P43" s="70">
        <f>SUM(P36:P42)</f>
        <v>43</v>
      </c>
      <c r="Q43" s="69">
        <f>SUM(Q36:Q42)/7</f>
        <v>0.36010783365765214</v>
      </c>
    </row>
    <row r="44" spans="1:17" ht="13.5" customHeight="1">
      <c r="A44" s="34">
        <v>24</v>
      </c>
      <c r="B44" s="23">
        <v>5060</v>
      </c>
      <c r="C44" s="36">
        <v>6</v>
      </c>
      <c r="D44" s="23">
        <v>211</v>
      </c>
      <c r="E44" s="1" t="s">
        <v>19</v>
      </c>
      <c r="F44" s="6">
        <v>47</v>
      </c>
      <c r="G44" s="6">
        <v>48</v>
      </c>
      <c r="H44" s="9">
        <v>50</v>
      </c>
      <c r="I44" s="9">
        <v>47</v>
      </c>
      <c r="J44" s="9">
        <v>48</v>
      </c>
      <c r="K44" s="10">
        <v>0</v>
      </c>
      <c r="L44" s="73">
        <v>0</v>
      </c>
      <c r="M44" s="98">
        <v>0.0213</v>
      </c>
      <c r="N44" s="13">
        <v>1</v>
      </c>
      <c r="O44" s="99">
        <v>0.0213</v>
      </c>
      <c r="P44" s="100">
        <v>5</v>
      </c>
      <c r="Q44" s="97">
        <f aca="true" t="shared" si="3" ref="Q44:Q51">P44/J44</f>
        <v>0.10416666666666667</v>
      </c>
    </row>
    <row r="45" spans="1:17" ht="13.5" customHeight="1">
      <c r="A45" s="34">
        <v>24</v>
      </c>
      <c r="B45" s="23">
        <v>5060</v>
      </c>
      <c r="C45" s="36">
        <v>6</v>
      </c>
      <c r="D45" s="23">
        <v>212</v>
      </c>
      <c r="E45" s="1" t="s">
        <v>21</v>
      </c>
      <c r="F45" s="6">
        <v>59</v>
      </c>
      <c r="G45" s="6">
        <v>58</v>
      </c>
      <c r="H45" s="9">
        <v>57</v>
      </c>
      <c r="I45" s="9">
        <v>58</v>
      </c>
      <c r="J45" s="9">
        <v>62</v>
      </c>
      <c r="K45" s="10">
        <v>4</v>
      </c>
      <c r="L45" s="73">
        <v>0.069</v>
      </c>
      <c r="M45" s="98">
        <v>0.069</v>
      </c>
      <c r="N45" s="13">
        <v>3</v>
      </c>
      <c r="O45" s="99">
        <v>0.0508</v>
      </c>
      <c r="P45" s="100">
        <v>6</v>
      </c>
      <c r="Q45" s="97">
        <f t="shared" si="3"/>
        <v>0.0967741935483871</v>
      </c>
    </row>
    <row r="46" spans="1:17" ht="13.5" customHeight="1">
      <c r="A46" s="34">
        <v>24</v>
      </c>
      <c r="B46" s="23">
        <v>5060</v>
      </c>
      <c r="C46" s="36">
        <v>6</v>
      </c>
      <c r="D46" s="23">
        <v>213</v>
      </c>
      <c r="E46" s="1" t="s">
        <v>23</v>
      </c>
      <c r="F46" s="6">
        <v>34</v>
      </c>
      <c r="G46" s="6">
        <v>34</v>
      </c>
      <c r="H46" s="9">
        <v>33</v>
      </c>
      <c r="I46" s="9">
        <v>31</v>
      </c>
      <c r="J46" s="9">
        <v>30</v>
      </c>
      <c r="K46" s="10">
        <v>-4</v>
      </c>
      <c r="L46" s="73">
        <v>-0.117</v>
      </c>
      <c r="M46" s="98">
        <v>-0.0323</v>
      </c>
      <c r="N46" s="6">
        <v>-4</v>
      </c>
      <c r="O46" s="99">
        <v>-0.1176</v>
      </c>
      <c r="P46" s="101">
        <v>4</v>
      </c>
      <c r="Q46" s="97">
        <f t="shared" si="3"/>
        <v>0.13333333333333333</v>
      </c>
    </row>
    <row r="47" spans="1:17" ht="13.5" customHeight="1">
      <c r="A47" s="34">
        <v>24</v>
      </c>
      <c r="B47" s="23">
        <v>5060</v>
      </c>
      <c r="C47" s="36">
        <v>6</v>
      </c>
      <c r="D47" s="23">
        <v>218</v>
      </c>
      <c r="E47" s="1" t="s">
        <v>43</v>
      </c>
      <c r="F47" s="6">
        <v>44</v>
      </c>
      <c r="G47" s="6">
        <v>57</v>
      </c>
      <c r="H47" s="9">
        <v>51</v>
      </c>
      <c r="I47" s="9">
        <v>57</v>
      </c>
      <c r="J47" s="9">
        <v>58</v>
      </c>
      <c r="K47" s="9">
        <v>1</v>
      </c>
      <c r="L47" s="73">
        <v>0.0175</v>
      </c>
      <c r="M47" s="98">
        <v>0.0175</v>
      </c>
      <c r="N47" s="6">
        <v>14</v>
      </c>
      <c r="O47" s="99">
        <v>0.3182</v>
      </c>
      <c r="P47" s="101">
        <v>5</v>
      </c>
      <c r="Q47" s="97">
        <f t="shared" si="3"/>
        <v>0.08620689655172414</v>
      </c>
    </row>
    <row r="48" spans="1:17" ht="13.5" customHeight="1">
      <c r="A48" s="34">
        <v>24</v>
      </c>
      <c r="B48" s="23">
        <v>5060</v>
      </c>
      <c r="C48" s="36">
        <v>6</v>
      </c>
      <c r="D48" s="23">
        <v>220</v>
      </c>
      <c r="E48" s="1" t="s">
        <v>48</v>
      </c>
      <c r="F48" s="6">
        <v>35</v>
      </c>
      <c r="G48" s="6">
        <v>41</v>
      </c>
      <c r="H48" s="9">
        <v>44</v>
      </c>
      <c r="I48" s="9">
        <v>40</v>
      </c>
      <c r="J48" s="9">
        <v>42</v>
      </c>
      <c r="K48" s="10">
        <v>1</v>
      </c>
      <c r="L48" s="73">
        <v>0.0244</v>
      </c>
      <c r="M48" s="98">
        <v>0.05</v>
      </c>
      <c r="N48" s="6">
        <v>7</v>
      </c>
      <c r="O48" s="99">
        <v>0.2</v>
      </c>
      <c r="P48" s="101">
        <v>4</v>
      </c>
      <c r="Q48" s="97">
        <f t="shared" si="3"/>
        <v>0.09523809523809523</v>
      </c>
    </row>
    <row r="49" spans="1:17" ht="13.5" customHeight="1">
      <c r="A49" s="34">
        <v>24</v>
      </c>
      <c r="B49" s="23">
        <v>5060</v>
      </c>
      <c r="C49" s="36">
        <v>6</v>
      </c>
      <c r="D49" s="23">
        <v>227</v>
      </c>
      <c r="E49" s="1" t="s">
        <v>73</v>
      </c>
      <c r="F49" s="6">
        <v>140</v>
      </c>
      <c r="G49" s="6">
        <v>129</v>
      </c>
      <c r="H49" s="9">
        <v>132</v>
      </c>
      <c r="I49" s="9">
        <v>119</v>
      </c>
      <c r="J49" s="9">
        <v>121</v>
      </c>
      <c r="K49" s="10">
        <v>-8</v>
      </c>
      <c r="L49" s="73">
        <v>-0.062</v>
      </c>
      <c r="M49" s="98">
        <v>0.0168</v>
      </c>
      <c r="N49" s="13">
        <v>-19</v>
      </c>
      <c r="O49" s="99">
        <v>-0.1357</v>
      </c>
      <c r="P49" s="100">
        <v>8</v>
      </c>
      <c r="Q49" s="97">
        <f t="shared" si="3"/>
        <v>0.06611570247933884</v>
      </c>
    </row>
    <row r="50" spans="1:17" ht="13.5" customHeight="1">
      <c r="A50" s="34">
        <v>24</v>
      </c>
      <c r="B50" s="23">
        <v>5060</v>
      </c>
      <c r="C50" s="36">
        <v>6</v>
      </c>
      <c r="D50" s="23">
        <v>228</v>
      </c>
      <c r="E50" s="1" t="s">
        <v>74</v>
      </c>
      <c r="F50" s="6">
        <v>41</v>
      </c>
      <c r="G50" s="6">
        <v>29</v>
      </c>
      <c r="H50" s="9">
        <v>39</v>
      </c>
      <c r="I50" s="9">
        <v>29</v>
      </c>
      <c r="J50" s="9">
        <v>35</v>
      </c>
      <c r="K50" s="9">
        <v>6</v>
      </c>
      <c r="L50" s="73">
        <v>0.2069</v>
      </c>
      <c r="M50" s="98">
        <v>0.2069</v>
      </c>
      <c r="N50" s="13">
        <v>-6</v>
      </c>
      <c r="O50" s="99">
        <v>-0.1463</v>
      </c>
      <c r="P50" s="100">
        <v>4</v>
      </c>
      <c r="Q50" s="97">
        <f t="shared" si="3"/>
        <v>0.11428571428571428</v>
      </c>
    </row>
    <row r="51" spans="1:17" ht="13.5" customHeight="1">
      <c r="A51" s="34">
        <v>24</v>
      </c>
      <c r="B51" s="23">
        <v>5060</v>
      </c>
      <c r="C51" s="36">
        <v>6</v>
      </c>
      <c r="D51" s="23">
        <v>23387</v>
      </c>
      <c r="E51" s="1" t="s">
        <v>75</v>
      </c>
      <c r="F51" s="6">
        <v>52</v>
      </c>
      <c r="G51" s="6">
        <v>50</v>
      </c>
      <c r="H51" s="9">
        <v>47</v>
      </c>
      <c r="I51" s="9">
        <v>47</v>
      </c>
      <c r="J51" s="9">
        <v>53</v>
      </c>
      <c r="K51" s="9">
        <v>3</v>
      </c>
      <c r="L51" s="73">
        <v>0.06</v>
      </c>
      <c r="M51" s="98">
        <v>0.1277</v>
      </c>
      <c r="N51" s="13">
        <v>1</v>
      </c>
      <c r="O51" s="99">
        <v>0.0192</v>
      </c>
      <c r="P51" s="100">
        <v>5</v>
      </c>
      <c r="Q51" s="97">
        <f t="shared" si="3"/>
        <v>0.09433962264150944</v>
      </c>
    </row>
    <row r="52" spans="1:17" ht="13.5" customHeight="1">
      <c r="A52" s="34"/>
      <c r="B52" s="23"/>
      <c r="C52" s="36"/>
      <c r="D52" s="23"/>
      <c r="E52" s="1"/>
      <c r="F52" s="6"/>
      <c r="G52" s="6"/>
      <c r="H52" s="6"/>
      <c r="I52" s="9"/>
      <c r="J52" s="9"/>
      <c r="K52" s="9"/>
      <c r="L52" s="11"/>
      <c r="M52" s="12"/>
      <c r="N52" s="191" t="s">
        <v>89</v>
      </c>
      <c r="O52" s="192"/>
      <c r="P52" s="70">
        <f>SUM(P44:P51)</f>
        <v>41</v>
      </c>
      <c r="Q52" s="69">
        <f>SUM(Q44:Q51)/8</f>
        <v>0.09880752809309612</v>
      </c>
    </row>
    <row r="53" spans="1:17" ht="13.5" customHeight="1">
      <c r="A53" s="34">
        <v>24</v>
      </c>
      <c r="B53" s="23">
        <v>5060</v>
      </c>
      <c r="C53" s="36">
        <v>7</v>
      </c>
      <c r="D53" s="23">
        <v>215</v>
      </c>
      <c r="E53" s="1" t="s">
        <v>26</v>
      </c>
      <c r="F53" s="6">
        <v>27</v>
      </c>
      <c r="G53" s="6">
        <v>24</v>
      </c>
      <c r="H53" s="9">
        <v>22</v>
      </c>
      <c r="I53" s="9">
        <v>21</v>
      </c>
      <c r="J53" s="9">
        <v>21</v>
      </c>
      <c r="K53" s="9">
        <v>-3</v>
      </c>
      <c r="L53" s="73">
        <v>-0.125</v>
      </c>
      <c r="M53" s="98">
        <v>0</v>
      </c>
      <c r="N53" s="13">
        <v>-6</v>
      </c>
      <c r="O53" s="99">
        <v>-0.2222</v>
      </c>
      <c r="P53" s="100">
        <v>4</v>
      </c>
      <c r="Q53" s="97">
        <f aca="true" t="shared" si="4" ref="Q53:Q58">P53/J53</f>
        <v>0.19047619047619047</v>
      </c>
    </row>
    <row r="54" spans="1:17" ht="13.5" customHeight="1">
      <c r="A54" s="34">
        <v>24</v>
      </c>
      <c r="B54" s="23">
        <v>5060</v>
      </c>
      <c r="C54" s="36">
        <v>7</v>
      </c>
      <c r="D54" s="23">
        <v>216</v>
      </c>
      <c r="E54" s="1" t="s">
        <v>27</v>
      </c>
      <c r="F54" s="6">
        <v>22</v>
      </c>
      <c r="G54" s="6">
        <v>25</v>
      </c>
      <c r="H54" s="9">
        <v>24</v>
      </c>
      <c r="I54" s="9">
        <v>25</v>
      </c>
      <c r="J54" s="9">
        <v>21</v>
      </c>
      <c r="K54" s="9">
        <v>-4</v>
      </c>
      <c r="L54" s="73">
        <v>-0.16</v>
      </c>
      <c r="M54" s="98">
        <v>-0.16</v>
      </c>
      <c r="N54" s="6">
        <v>-1</v>
      </c>
      <c r="O54" s="99">
        <v>-0.0455</v>
      </c>
      <c r="P54" s="101">
        <v>4</v>
      </c>
      <c r="Q54" s="97">
        <f t="shared" si="4"/>
        <v>0.19047619047619047</v>
      </c>
    </row>
    <row r="55" spans="1:17" ht="13.5" customHeight="1">
      <c r="A55" s="34">
        <v>24</v>
      </c>
      <c r="B55" s="23">
        <v>5060</v>
      </c>
      <c r="C55" s="36">
        <v>7</v>
      </c>
      <c r="D55" s="23">
        <v>219</v>
      </c>
      <c r="E55" s="1" t="s">
        <v>46</v>
      </c>
      <c r="F55" s="6">
        <v>75</v>
      </c>
      <c r="G55" s="6">
        <v>64</v>
      </c>
      <c r="H55" s="9">
        <v>63</v>
      </c>
      <c r="I55" s="9">
        <v>61</v>
      </c>
      <c r="J55" s="9">
        <v>61</v>
      </c>
      <c r="K55" s="9">
        <v>-3</v>
      </c>
      <c r="L55" s="73">
        <v>-0.0469</v>
      </c>
      <c r="M55" s="98">
        <v>0</v>
      </c>
      <c r="N55" s="13">
        <v>-14</v>
      </c>
      <c r="O55" s="99">
        <v>-0.1867</v>
      </c>
      <c r="P55" s="100">
        <v>5</v>
      </c>
      <c r="Q55" s="97">
        <f t="shared" si="4"/>
        <v>0.08196721311475409</v>
      </c>
    </row>
    <row r="56" spans="1:17" ht="13.5" customHeight="1">
      <c r="A56" s="34">
        <v>24</v>
      </c>
      <c r="B56" s="23">
        <v>5060</v>
      </c>
      <c r="C56" s="36">
        <v>7</v>
      </c>
      <c r="D56" s="23">
        <v>24951</v>
      </c>
      <c r="E56" s="1" t="s">
        <v>47</v>
      </c>
      <c r="F56" s="6">
        <v>20</v>
      </c>
      <c r="G56" s="6">
        <v>20</v>
      </c>
      <c r="H56" s="9">
        <v>19</v>
      </c>
      <c r="I56" s="9">
        <v>20</v>
      </c>
      <c r="J56" s="9">
        <v>20</v>
      </c>
      <c r="K56" s="9">
        <v>0</v>
      </c>
      <c r="L56" s="73">
        <v>0</v>
      </c>
      <c r="M56" s="98">
        <v>0</v>
      </c>
      <c r="N56" s="6">
        <v>0</v>
      </c>
      <c r="O56" s="99" t="s">
        <v>2</v>
      </c>
      <c r="P56" s="101">
        <v>5</v>
      </c>
      <c r="Q56" s="102">
        <f t="shared" si="4"/>
        <v>0.25</v>
      </c>
    </row>
    <row r="57" spans="1:17" ht="13.5" customHeight="1">
      <c r="A57" s="34">
        <v>24</v>
      </c>
      <c r="B57" s="23">
        <v>5060</v>
      </c>
      <c r="C57" s="36">
        <v>7</v>
      </c>
      <c r="D57" s="23">
        <v>222</v>
      </c>
      <c r="E57" s="1" t="s">
        <v>52</v>
      </c>
      <c r="F57" s="6">
        <v>40</v>
      </c>
      <c r="G57" s="6">
        <v>31</v>
      </c>
      <c r="H57" s="9">
        <v>33</v>
      </c>
      <c r="I57" s="9">
        <v>30</v>
      </c>
      <c r="J57" s="9">
        <v>30</v>
      </c>
      <c r="K57" s="9">
        <v>-1</v>
      </c>
      <c r="L57" s="73">
        <v>-0.0323</v>
      </c>
      <c r="M57" s="98">
        <v>0</v>
      </c>
      <c r="N57" s="13">
        <v>-10</v>
      </c>
      <c r="O57" s="99">
        <v>-0.25</v>
      </c>
      <c r="P57" s="100">
        <v>6</v>
      </c>
      <c r="Q57" s="97">
        <f t="shared" si="4"/>
        <v>0.2</v>
      </c>
    </row>
    <row r="58" spans="1:17" ht="13.5" customHeight="1">
      <c r="A58" s="34">
        <v>24</v>
      </c>
      <c r="B58" s="23">
        <v>5060</v>
      </c>
      <c r="C58" s="36">
        <v>7</v>
      </c>
      <c r="D58" s="23">
        <v>224</v>
      </c>
      <c r="E58" s="1" t="s">
        <v>59</v>
      </c>
      <c r="F58" s="6">
        <v>71</v>
      </c>
      <c r="G58" s="6">
        <v>54</v>
      </c>
      <c r="H58" s="9">
        <v>58</v>
      </c>
      <c r="I58" s="9">
        <v>54</v>
      </c>
      <c r="J58" s="9">
        <v>56</v>
      </c>
      <c r="K58" s="10">
        <v>2</v>
      </c>
      <c r="L58" s="73">
        <v>0.037</v>
      </c>
      <c r="M58" s="98">
        <v>0.037</v>
      </c>
      <c r="N58" s="13">
        <v>-15</v>
      </c>
      <c r="O58" s="99">
        <v>-0.2113</v>
      </c>
      <c r="P58" s="100">
        <v>6</v>
      </c>
      <c r="Q58" s="97">
        <f t="shared" si="4"/>
        <v>0.10714285714285714</v>
      </c>
    </row>
    <row r="59" spans="1:17" ht="13.5" customHeight="1">
      <c r="A59" s="34"/>
      <c r="B59" s="23"/>
      <c r="C59" s="36"/>
      <c r="D59" s="23"/>
      <c r="E59" s="1"/>
      <c r="F59" s="6"/>
      <c r="G59" s="6"/>
      <c r="H59" s="6"/>
      <c r="I59" s="9"/>
      <c r="J59" s="9"/>
      <c r="K59" s="10"/>
      <c r="L59" s="11"/>
      <c r="M59" s="12"/>
      <c r="N59" s="191" t="s">
        <v>90</v>
      </c>
      <c r="O59" s="192"/>
      <c r="P59" s="70">
        <f>SUM(P53:P58)</f>
        <v>30</v>
      </c>
      <c r="Q59" s="69">
        <f>SUM(Q53:Q58)/6</f>
        <v>0.1700104085349987</v>
      </c>
    </row>
    <row r="60" spans="1:17" ht="13.5" customHeight="1">
      <c r="A60" s="34">
        <v>24</v>
      </c>
      <c r="B60" s="23">
        <v>5060</v>
      </c>
      <c r="C60" s="36">
        <v>8</v>
      </c>
      <c r="D60" s="23">
        <v>214</v>
      </c>
      <c r="E60" s="1" t="s">
        <v>24</v>
      </c>
      <c r="F60" s="6">
        <v>86</v>
      </c>
      <c r="G60" s="6">
        <v>69</v>
      </c>
      <c r="H60" s="9">
        <v>70</v>
      </c>
      <c r="I60" s="9">
        <v>61</v>
      </c>
      <c r="J60" s="9">
        <v>67</v>
      </c>
      <c r="K60" s="10">
        <v>-2</v>
      </c>
      <c r="L60" s="73">
        <v>-0.029</v>
      </c>
      <c r="M60" s="98">
        <v>0.0984</v>
      </c>
      <c r="N60" s="13">
        <v>-19</v>
      </c>
      <c r="O60" s="99">
        <v>-0.2209</v>
      </c>
      <c r="P60" s="100">
        <v>7</v>
      </c>
      <c r="Q60" s="97">
        <f aca="true" t="shared" si="5" ref="Q60:Q65">P60/J60</f>
        <v>0.1044776119402985</v>
      </c>
    </row>
    <row r="61" spans="1:17" ht="13.5" customHeight="1">
      <c r="A61" s="34">
        <v>24</v>
      </c>
      <c r="B61" s="23">
        <v>5060</v>
      </c>
      <c r="C61" s="36">
        <v>8</v>
      </c>
      <c r="D61" s="23">
        <v>56794</v>
      </c>
      <c r="E61" s="1" t="s">
        <v>25</v>
      </c>
      <c r="F61" s="6">
        <v>54</v>
      </c>
      <c r="G61" s="6">
        <v>57</v>
      </c>
      <c r="H61" s="9">
        <v>58</v>
      </c>
      <c r="I61" s="9">
        <v>55</v>
      </c>
      <c r="J61" s="9">
        <v>59</v>
      </c>
      <c r="K61" s="9">
        <v>2</v>
      </c>
      <c r="L61" s="73">
        <v>0.0351</v>
      </c>
      <c r="M61" s="98">
        <v>0.0727</v>
      </c>
      <c r="N61" s="6">
        <v>5</v>
      </c>
      <c r="O61" s="99">
        <v>0.0926</v>
      </c>
      <c r="P61" s="101">
        <v>6</v>
      </c>
      <c r="Q61" s="97">
        <f t="shared" si="5"/>
        <v>0.1016949152542373</v>
      </c>
    </row>
    <row r="62" spans="1:17" ht="13.5" customHeight="1">
      <c r="A62" s="34">
        <v>24</v>
      </c>
      <c r="B62" s="23">
        <v>5060</v>
      </c>
      <c r="C62" s="36">
        <v>8</v>
      </c>
      <c r="D62" s="23">
        <v>57545</v>
      </c>
      <c r="E62" s="1" t="s">
        <v>70</v>
      </c>
      <c r="F62" s="6">
        <v>18</v>
      </c>
      <c r="G62" s="6">
        <v>25</v>
      </c>
      <c r="H62" s="9">
        <v>27</v>
      </c>
      <c r="I62" s="9">
        <v>26</v>
      </c>
      <c r="J62" s="9">
        <v>28</v>
      </c>
      <c r="K62" s="10">
        <v>3</v>
      </c>
      <c r="L62" s="73">
        <v>0.12</v>
      </c>
      <c r="M62" s="98">
        <v>0.0769</v>
      </c>
      <c r="N62" s="6">
        <v>10</v>
      </c>
      <c r="O62" s="99">
        <v>0.5556</v>
      </c>
      <c r="P62" s="101">
        <v>4</v>
      </c>
      <c r="Q62" s="97">
        <f t="shared" si="5"/>
        <v>0.14285714285714285</v>
      </c>
    </row>
    <row r="63" spans="1:17" ht="13.5" customHeight="1">
      <c r="A63" s="34">
        <v>24</v>
      </c>
      <c r="B63" s="23">
        <v>5060</v>
      </c>
      <c r="C63" s="36">
        <v>8</v>
      </c>
      <c r="D63" s="23">
        <v>229</v>
      </c>
      <c r="E63" s="1" t="s">
        <v>78</v>
      </c>
      <c r="F63" s="6">
        <v>322</v>
      </c>
      <c r="G63" s="6">
        <v>315</v>
      </c>
      <c r="H63" s="9">
        <v>304</v>
      </c>
      <c r="I63" s="9">
        <v>313</v>
      </c>
      <c r="J63" s="9">
        <v>316</v>
      </c>
      <c r="K63" s="10">
        <v>1</v>
      </c>
      <c r="L63" s="73">
        <v>0.0032</v>
      </c>
      <c r="M63" s="98">
        <v>0.0096</v>
      </c>
      <c r="N63" s="13">
        <v>-6</v>
      </c>
      <c r="O63" s="99">
        <v>-0.0186</v>
      </c>
      <c r="P63" s="100">
        <v>15</v>
      </c>
      <c r="Q63" s="97">
        <f t="shared" si="5"/>
        <v>0.04746835443037975</v>
      </c>
    </row>
    <row r="64" spans="1:17" ht="13.5" customHeight="1">
      <c r="A64" s="34">
        <v>24</v>
      </c>
      <c r="B64" s="23">
        <v>5060</v>
      </c>
      <c r="C64" s="36">
        <v>8</v>
      </c>
      <c r="D64" s="23">
        <v>230</v>
      </c>
      <c r="E64" s="1" t="s">
        <v>79</v>
      </c>
      <c r="F64" s="6">
        <v>69</v>
      </c>
      <c r="G64" s="6">
        <v>66</v>
      </c>
      <c r="H64" s="9">
        <v>59</v>
      </c>
      <c r="I64" s="9">
        <v>64</v>
      </c>
      <c r="J64" s="9">
        <v>67</v>
      </c>
      <c r="K64" s="9">
        <v>1</v>
      </c>
      <c r="L64" s="73">
        <v>0.0152</v>
      </c>
      <c r="M64" s="98">
        <v>0.0469</v>
      </c>
      <c r="N64" s="13">
        <v>-2</v>
      </c>
      <c r="O64" s="99">
        <v>-0.029</v>
      </c>
      <c r="P64" s="100">
        <v>7</v>
      </c>
      <c r="Q64" s="97">
        <f t="shared" si="5"/>
        <v>0.1044776119402985</v>
      </c>
    </row>
    <row r="65" spans="1:17" ht="13.5" customHeight="1">
      <c r="A65" s="34">
        <v>24</v>
      </c>
      <c r="B65" s="23">
        <v>5060</v>
      </c>
      <c r="C65" s="36">
        <v>8</v>
      </c>
      <c r="D65" s="26">
        <v>24901</v>
      </c>
      <c r="E65" s="27" t="s">
        <v>80</v>
      </c>
      <c r="F65" s="6">
        <v>81</v>
      </c>
      <c r="G65" s="6">
        <v>73</v>
      </c>
      <c r="H65" s="9">
        <v>76</v>
      </c>
      <c r="I65" s="9">
        <v>73</v>
      </c>
      <c r="J65" s="9">
        <v>74</v>
      </c>
      <c r="K65" s="10">
        <v>1</v>
      </c>
      <c r="L65" s="73">
        <v>0.0137</v>
      </c>
      <c r="M65" s="98">
        <v>0.0137</v>
      </c>
      <c r="N65" s="13">
        <v>-7</v>
      </c>
      <c r="O65" s="99">
        <v>-0.0864</v>
      </c>
      <c r="P65" s="100">
        <v>6</v>
      </c>
      <c r="Q65" s="97">
        <f t="shared" si="5"/>
        <v>0.08108108108108109</v>
      </c>
    </row>
    <row r="66" spans="1:17" ht="13.5" customHeight="1">
      <c r="A66" s="34"/>
      <c r="B66" s="23"/>
      <c r="C66" s="23"/>
      <c r="D66" s="40"/>
      <c r="E66" s="41"/>
      <c r="F66" s="39"/>
      <c r="G66" s="6"/>
      <c r="H66" s="6"/>
      <c r="I66" s="9"/>
      <c r="J66" s="9"/>
      <c r="K66" s="10"/>
      <c r="L66" s="11"/>
      <c r="M66" s="12"/>
      <c r="N66" s="191" t="s">
        <v>91</v>
      </c>
      <c r="O66" s="192"/>
      <c r="P66" s="70">
        <f>SUM(P60:P65)</f>
        <v>45</v>
      </c>
      <c r="Q66" s="71">
        <f>SUM(Q60:Q65)/6</f>
        <v>0.09700945291723966</v>
      </c>
    </row>
    <row r="67" spans="1:17" ht="13.5" customHeight="1">
      <c r="A67" s="34">
        <v>24</v>
      </c>
      <c r="B67" s="23">
        <v>5060</v>
      </c>
      <c r="C67" s="36">
        <v>9</v>
      </c>
      <c r="D67" s="28">
        <v>217</v>
      </c>
      <c r="E67" s="29" t="s">
        <v>28</v>
      </c>
      <c r="F67" s="6">
        <v>35</v>
      </c>
      <c r="G67" s="6">
        <v>27</v>
      </c>
      <c r="H67" s="9">
        <v>28</v>
      </c>
      <c r="I67" s="9">
        <v>27</v>
      </c>
      <c r="J67" s="9">
        <v>32</v>
      </c>
      <c r="K67" s="9">
        <v>5</v>
      </c>
      <c r="L67" s="73">
        <v>0.1852</v>
      </c>
      <c r="M67" s="98">
        <v>0.1852</v>
      </c>
      <c r="N67" s="13">
        <v>-3</v>
      </c>
      <c r="O67" s="99">
        <v>-0.0857</v>
      </c>
      <c r="P67" s="100">
        <v>5</v>
      </c>
      <c r="Q67" s="97">
        <f>P67/J67</f>
        <v>0.15625</v>
      </c>
    </row>
    <row r="68" spans="1:17" ht="13.5" customHeight="1">
      <c r="A68" s="34">
        <v>24</v>
      </c>
      <c r="B68" s="23">
        <v>5060</v>
      </c>
      <c r="C68" s="36">
        <v>9</v>
      </c>
      <c r="D68" s="23">
        <v>223</v>
      </c>
      <c r="E68" s="1" t="s">
        <v>58</v>
      </c>
      <c r="F68" s="6">
        <v>50</v>
      </c>
      <c r="G68" s="6">
        <v>51</v>
      </c>
      <c r="H68" s="9">
        <v>51</v>
      </c>
      <c r="I68" s="9">
        <v>52</v>
      </c>
      <c r="J68" s="9">
        <v>59</v>
      </c>
      <c r="K68" s="9">
        <v>8</v>
      </c>
      <c r="L68" s="73">
        <v>0.1569</v>
      </c>
      <c r="M68" s="98">
        <v>0.1346</v>
      </c>
      <c r="N68" s="6">
        <v>9</v>
      </c>
      <c r="O68" s="99">
        <v>0.18</v>
      </c>
      <c r="P68" s="101">
        <v>5</v>
      </c>
      <c r="Q68" s="97">
        <f>P68/J68</f>
        <v>0.0847457627118644</v>
      </c>
    </row>
    <row r="69" spans="1:17" ht="13.5" customHeight="1">
      <c r="A69" s="34">
        <v>24</v>
      </c>
      <c r="B69" s="23">
        <v>5060</v>
      </c>
      <c r="C69" s="36">
        <v>9</v>
      </c>
      <c r="D69" s="23">
        <v>225</v>
      </c>
      <c r="E69" s="1" t="s">
        <v>66</v>
      </c>
      <c r="F69" s="6">
        <v>22</v>
      </c>
      <c r="G69" s="6">
        <v>19</v>
      </c>
      <c r="H69" s="9">
        <v>17</v>
      </c>
      <c r="I69" s="9">
        <v>18</v>
      </c>
      <c r="J69" s="9">
        <v>19</v>
      </c>
      <c r="K69" s="9">
        <v>0</v>
      </c>
      <c r="L69" s="73">
        <v>0</v>
      </c>
      <c r="M69" s="98">
        <v>0.0556</v>
      </c>
      <c r="N69" s="13">
        <v>-3</v>
      </c>
      <c r="O69" s="99">
        <v>-0.1364</v>
      </c>
      <c r="P69" s="100">
        <v>8</v>
      </c>
      <c r="Q69" s="97">
        <f>P69/J69</f>
        <v>0.42105263157894735</v>
      </c>
    </row>
    <row r="70" spans="1:17" ht="13.5" customHeight="1">
      <c r="A70" s="34">
        <v>24</v>
      </c>
      <c r="B70" s="23">
        <v>5060</v>
      </c>
      <c r="C70" s="36">
        <v>9</v>
      </c>
      <c r="D70" s="23">
        <v>25231</v>
      </c>
      <c r="E70" s="1" t="s">
        <v>67</v>
      </c>
      <c r="F70" s="6">
        <v>35</v>
      </c>
      <c r="G70" s="6">
        <v>25</v>
      </c>
      <c r="H70" s="9">
        <v>24</v>
      </c>
      <c r="I70" s="9">
        <v>25</v>
      </c>
      <c r="J70" s="9">
        <v>25</v>
      </c>
      <c r="K70" s="10">
        <v>0</v>
      </c>
      <c r="L70" s="73">
        <v>0</v>
      </c>
      <c r="M70" s="98">
        <v>0</v>
      </c>
      <c r="N70" s="13">
        <v>-10</v>
      </c>
      <c r="O70" s="99">
        <v>-0.2857</v>
      </c>
      <c r="P70" s="100">
        <v>6</v>
      </c>
      <c r="Q70" s="97">
        <f>P70/J70</f>
        <v>0.24</v>
      </c>
    </row>
    <row r="71" spans="1:17" ht="13.5" customHeight="1">
      <c r="A71" s="34">
        <v>24</v>
      </c>
      <c r="B71" s="23">
        <v>5060</v>
      </c>
      <c r="C71" s="36">
        <v>9</v>
      </c>
      <c r="D71" s="23">
        <v>226</v>
      </c>
      <c r="E71" s="1" t="s">
        <v>68</v>
      </c>
      <c r="F71" s="6">
        <v>34</v>
      </c>
      <c r="G71" s="6">
        <v>28</v>
      </c>
      <c r="H71" s="9">
        <v>30</v>
      </c>
      <c r="I71" s="9">
        <v>27</v>
      </c>
      <c r="J71" s="9">
        <v>30</v>
      </c>
      <c r="K71" s="9">
        <v>2</v>
      </c>
      <c r="L71" s="73">
        <v>0.0714</v>
      </c>
      <c r="M71" s="98">
        <v>0.1111</v>
      </c>
      <c r="N71" s="13">
        <v>-4</v>
      </c>
      <c r="O71" s="99">
        <v>-0.1176</v>
      </c>
      <c r="P71" s="100">
        <v>5</v>
      </c>
      <c r="Q71" s="97">
        <f>P71/J71</f>
        <v>0.16666666666666666</v>
      </c>
    </row>
    <row r="72" spans="1:17" ht="13.5" customHeight="1">
      <c r="A72" s="34"/>
      <c r="B72" s="23"/>
      <c r="C72" s="36"/>
      <c r="D72" s="40"/>
      <c r="E72" s="41"/>
      <c r="F72" s="6"/>
      <c r="G72" s="6"/>
      <c r="H72" s="6"/>
      <c r="I72" s="72"/>
      <c r="J72" s="72"/>
      <c r="K72" s="72"/>
      <c r="L72" s="73"/>
      <c r="M72" s="12"/>
      <c r="N72" s="191" t="s">
        <v>83</v>
      </c>
      <c r="O72" s="192"/>
      <c r="P72" s="70">
        <f>SUM(P67:P71)</f>
        <v>29</v>
      </c>
      <c r="Q72" s="69">
        <f>SUM(Q67:Q71)/5</f>
        <v>0.2137430121914957</v>
      </c>
    </row>
    <row r="73" spans="1:17" ht="13.5" customHeight="1">
      <c r="A73" s="34"/>
      <c r="B73" s="23"/>
      <c r="C73" s="36"/>
      <c r="D73" s="74"/>
      <c r="E73" s="75"/>
      <c r="F73" s="6"/>
      <c r="G73" s="6"/>
      <c r="H73" s="6"/>
      <c r="I73" s="72"/>
      <c r="J73" s="72"/>
      <c r="K73" s="72"/>
      <c r="L73" s="73"/>
      <c r="M73" s="12"/>
      <c r="N73" s="191" t="s">
        <v>92</v>
      </c>
      <c r="O73" s="192"/>
      <c r="P73" s="70">
        <v>353</v>
      </c>
      <c r="Q73" s="76">
        <v>0.1892</v>
      </c>
    </row>
    <row r="74" spans="1:17" ht="13.5" customHeight="1">
      <c r="A74" s="34"/>
      <c r="B74" s="23"/>
      <c r="C74" s="36">
        <v>1</v>
      </c>
      <c r="D74" s="23">
        <v>28037</v>
      </c>
      <c r="E74" s="1" t="s">
        <v>34</v>
      </c>
      <c r="F74" s="15">
        <v>0</v>
      </c>
      <c r="G74" s="16"/>
      <c r="H74" s="16"/>
      <c r="I74" s="16"/>
      <c r="J74" s="16"/>
      <c r="K74" s="16"/>
      <c r="L74" s="16"/>
      <c r="M74" s="16"/>
      <c r="N74" s="16"/>
      <c r="O74" s="16"/>
      <c r="P74" s="30"/>
      <c r="Q74" s="38"/>
    </row>
    <row r="75" spans="1:17" ht="13.5" customHeight="1">
      <c r="A75" s="34"/>
      <c r="B75" s="23"/>
      <c r="C75" s="36">
        <v>5</v>
      </c>
      <c r="D75" s="23">
        <v>203</v>
      </c>
      <c r="E75" s="1" t="s">
        <v>55</v>
      </c>
      <c r="F75" s="6">
        <v>15</v>
      </c>
      <c r="G75" s="16"/>
      <c r="H75" s="16"/>
      <c r="I75" s="16"/>
      <c r="J75" s="16"/>
      <c r="K75" s="16"/>
      <c r="L75" s="16"/>
      <c r="M75" s="16"/>
      <c r="N75" s="13">
        <v>-15</v>
      </c>
      <c r="O75" s="14" t="s">
        <v>4</v>
      </c>
      <c r="P75" s="31"/>
      <c r="Q75" s="32"/>
    </row>
    <row r="76" spans="1:17" ht="13.5" customHeight="1">
      <c r="A76" s="34"/>
      <c r="B76" s="23"/>
      <c r="C76" s="36"/>
      <c r="D76" s="23">
        <v>27786</v>
      </c>
      <c r="E76" s="19" t="s">
        <v>69</v>
      </c>
      <c r="F76" s="20">
        <v>15</v>
      </c>
      <c r="G76" s="37"/>
      <c r="H76" s="37"/>
      <c r="I76" s="37"/>
      <c r="J76" s="37"/>
      <c r="K76" s="37"/>
      <c r="L76" s="37"/>
      <c r="M76" s="37"/>
      <c r="N76" s="21">
        <v>-15</v>
      </c>
      <c r="O76" s="22" t="s">
        <v>4</v>
      </c>
      <c r="P76" s="33"/>
      <c r="Q76" s="32"/>
    </row>
    <row r="77" spans="1:17" ht="13.5" customHeight="1">
      <c r="A77" s="34">
        <v>24</v>
      </c>
      <c r="B77" s="23">
        <v>5060</v>
      </c>
      <c r="C77" s="36"/>
      <c r="D77" s="23">
        <v>221</v>
      </c>
      <c r="E77" s="1" t="s">
        <v>50</v>
      </c>
      <c r="F77" s="15">
        <v>0</v>
      </c>
      <c r="G77" s="16"/>
      <c r="H77" s="16"/>
      <c r="I77" s="16"/>
      <c r="J77" s="16"/>
      <c r="K77" s="16"/>
      <c r="L77" s="16"/>
      <c r="M77" s="16"/>
      <c r="N77" s="16"/>
      <c r="O77" s="16"/>
      <c r="P77" s="30"/>
      <c r="Q77" s="38"/>
    </row>
    <row r="78" spans="1:17" ht="13.5" customHeight="1" thickBot="1">
      <c r="A78" s="34">
        <v>24</v>
      </c>
      <c r="B78" s="23">
        <v>5060</v>
      </c>
      <c r="C78" s="43"/>
      <c r="D78" s="26">
        <v>50034</v>
      </c>
      <c r="E78" s="27" t="s">
        <v>64</v>
      </c>
      <c r="F78" s="44">
        <v>0</v>
      </c>
      <c r="G78" s="45"/>
      <c r="H78" s="45"/>
      <c r="I78" s="45"/>
      <c r="J78" s="45"/>
      <c r="K78" s="45"/>
      <c r="L78" s="45"/>
      <c r="M78" s="45"/>
      <c r="N78" s="45"/>
      <c r="O78" s="45"/>
      <c r="P78" s="46"/>
      <c r="Q78" s="47"/>
    </row>
    <row r="79" spans="1:17" ht="13.5" customHeight="1" thickBot="1">
      <c r="A79" s="24"/>
      <c r="B79" s="42"/>
      <c r="C79" s="48"/>
      <c r="D79" s="49" t="s">
        <v>102</v>
      </c>
      <c r="E79" s="50"/>
      <c r="F79" s="51">
        <v>2928</v>
      </c>
      <c r="G79" s="52">
        <v>2680</v>
      </c>
      <c r="H79" s="52">
        <v>2662</v>
      </c>
      <c r="I79" s="53">
        <v>2582</v>
      </c>
      <c r="J79" s="54">
        <v>2653</v>
      </c>
      <c r="K79" s="55">
        <v>-27</v>
      </c>
      <c r="L79" s="103">
        <v>-0.0101</v>
      </c>
      <c r="M79" s="104">
        <v>0.0275</v>
      </c>
      <c r="N79" s="56">
        <v>-275</v>
      </c>
      <c r="O79" s="105">
        <v>-0.0939</v>
      </c>
      <c r="P79" s="57">
        <f>SUM(P14+P20+P25+P35+P43+P52+P59+P66+P72)</f>
        <v>353</v>
      </c>
      <c r="Q79" s="67">
        <f>SUM(Q14+Q20+Q25+Q35+Q43+Q52+Q59+Q66+Q72)/9</f>
        <v>0.19415829597671735</v>
      </c>
    </row>
  </sheetData>
  <sheetProtection/>
  <mergeCells count="15">
    <mergeCell ref="N35:O35"/>
    <mergeCell ref="N73:O73"/>
    <mergeCell ref="N72:O72"/>
    <mergeCell ref="N66:O66"/>
    <mergeCell ref="N59:O59"/>
    <mergeCell ref="N52:O52"/>
    <mergeCell ref="N43:O43"/>
    <mergeCell ref="C1:P1"/>
    <mergeCell ref="C2:P2"/>
    <mergeCell ref="I3:M3"/>
    <mergeCell ref="N3:O3"/>
    <mergeCell ref="F3:G3"/>
    <mergeCell ref="N25:O25"/>
    <mergeCell ref="N20:O20"/>
    <mergeCell ref="N14:O14"/>
  </mergeCells>
  <printOptions/>
  <pageMargins left="0.45" right="0.45" top="0.5" bottom="0.5" header="0.3" footer="0.3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6"/>
  <sheetViews>
    <sheetView tabSelected="1" zoomScalePageLayoutView="0" workbookViewId="0" topLeftCell="C75">
      <selection activeCell="J105" sqref="J105:J106"/>
    </sheetView>
  </sheetViews>
  <sheetFormatPr defaultColWidth="12.5" defaultRowHeight="12.75"/>
  <cols>
    <col min="1" max="2" width="12.5" style="2" hidden="1" customWidth="1"/>
    <col min="3" max="4" width="11" style="2" customWidth="1"/>
    <col min="5" max="5" width="8.33203125" style="2" customWidth="1"/>
    <col min="6" max="6" width="7.66015625" style="2" customWidth="1"/>
    <col min="7" max="7" width="13.16015625" style="2" customWidth="1"/>
    <col min="8" max="8" width="32.5" style="2" customWidth="1"/>
    <col min="9" max="9" width="13.83203125" style="2" customWidth="1"/>
    <col min="10" max="10" width="13" style="2" customWidth="1"/>
    <col min="11" max="11" width="12" style="2" customWidth="1"/>
    <col min="12" max="12" width="17" style="2" customWidth="1"/>
    <col min="13" max="13" width="0" style="2" hidden="1" customWidth="1"/>
    <col min="14" max="14" width="11" style="2" customWidth="1"/>
    <col min="15" max="16384" width="12.5" style="2" customWidth="1"/>
  </cols>
  <sheetData>
    <row r="1" spans="6:12" ht="21">
      <c r="F1" s="193" t="s">
        <v>108</v>
      </c>
      <c r="G1" s="193"/>
      <c r="H1" s="193"/>
      <c r="I1" s="193"/>
      <c r="J1" s="193"/>
      <c r="K1" s="193"/>
      <c r="L1" s="193"/>
    </row>
    <row r="2" spans="6:12" ht="21" customHeight="1">
      <c r="F2" s="193" t="s">
        <v>176</v>
      </c>
      <c r="G2" s="193"/>
      <c r="H2" s="193"/>
      <c r="I2" s="193"/>
      <c r="J2" s="193"/>
      <c r="K2" s="193"/>
      <c r="L2" s="193"/>
    </row>
    <row r="3" spans="6:12" ht="14.25" customHeight="1">
      <c r="F3" s="193"/>
      <c r="G3" s="193"/>
      <c r="H3" s="193"/>
      <c r="I3" s="193"/>
      <c r="J3" s="193"/>
      <c r="K3" s="193"/>
      <c r="L3" s="193"/>
    </row>
    <row r="4" spans="1:13" ht="19.5" customHeight="1">
      <c r="A4" s="35" t="s">
        <v>9</v>
      </c>
      <c r="B4" s="35" t="s">
        <v>10</v>
      </c>
      <c r="C4" s="182"/>
      <c r="D4" s="182"/>
      <c r="F4" s="61"/>
      <c r="G4" s="59"/>
      <c r="H4" s="63"/>
      <c r="I4" s="186" t="s">
        <v>177</v>
      </c>
      <c r="J4" s="187"/>
      <c r="K4" s="187"/>
      <c r="L4" s="188"/>
      <c r="M4" s="66"/>
    </row>
    <row r="5" spans="1:13" ht="45.75" customHeight="1">
      <c r="A5" s="17"/>
      <c r="B5" s="17"/>
      <c r="C5" s="182"/>
      <c r="D5" s="182"/>
      <c r="F5" s="112" t="s">
        <v>81</v>
      </c>
      <c r="G5" s="113" t="s">
        <v>11</v>
      </c>
      <c r="H5" s="114" t="s">
        <v>82</v>
      </c>
      <c r="I5" s="110" t="s">
        <v>109</v>
      </c>
      <c r="J5" s="110" t="s">
        <v>182</v>
      </c>
      <c r="K5" s="120" t="s">
        <v>106</v>
      </c>
      <c r="L5" s="120" t="s">
        <v>107</v>
      </c>
      <c r="M5" s="5" t="s">
        <v>1</v>
      </c>
    </row>
    <row r="6" spans="1:13" ht="13.5" customHeight="1">
      <c r="A6" s="34">
        <v>24</v>
      </c>
      <c r="B6" s="23">
        <v>5060</v>
      </c>
      <c r="C6" s="183"/>
      <c r="D6" s="183"/>
      <c r="F6" s="152">
        <v>1</v>
      </c>
      <c r="G6" s="152">
        <v>193</v>
      </c>
      <c r="H6" s="153" t="s">
        <v>137</v>
      </c>
      <c r="I6" s="150">
        <v>69</v>
      </c>
      <c r="J6" s="150">
        <v>55</v>
      </c>
      <c r="K6" s="151">
        <f>J6-I6</f>
        <v>-14</v>
      </c>
      <c r="L6" s="133">
        <f aca="true" t="shared" si="0" ref="L6:L90">K6/I6</f>
        <v>-0.2028985507246377</v>
      </c>
      <c r="M6" s="106" t="e">
        <f>#REF!/J6</f>
        <v>#REF!</v>
      </c>
    </row>
    <row r="7" spans="1:13" ht="13.5" customHeight="1">
      <c r="A7" s="34">
        <v>24</v>
      </c>
      <c r="B7" s="23">
        <v>5060</v>
      </c>
      <c r="C7" s="183"/>
      <c r="D7" s="183"/>
      <c r="F7" s="152">
        <v>1</v>
      </c>
      <c r="G7" s="152">
        <v>65940</v>
      </c>
      <c r="H7" s="153" t="s">
        <v>138</v>
      </c>
      <c r="I7" s="150">
        <v>28</v>
      </c>
      <c r="J7" s="150">
        <v>27</v>
      </c>
      <c r="K7" s="151">
        <f>J7-I7</f>
        <v>-1</v>
      </c>
      <c r="L7" s="133">
        <f t="shared" si="0"/>
        <v>-0.03571428571428571</v>
      </c>
      <c r="M7" s="106" t="e">
        <f>#REF!/J7</f>
        <v>#REF!</v>
      </c>
    </row>
    <row r="8" spans="1:13" ht="13.5" customHeight="1">
      <c r="A8" s="34">
        <v>24</v>
      </c>
      <c r="B8" s="23">
        <v>5060</v>
      </c>
      <c r="C8" s="183"/>
      <c r="D8" s="183"/>
      <c r="F8" s="152">
        <v>1</v>
      </c>
      <c r="G8" s="152">
        <v>23662</v>
      </c>
      <c r="H8" s="153" t="s">
        <v>139</v>
      </c>
      <c r="I8" s="150">
        <v>74</v>
      </c>
      <c r="J8" s="150">
        <v>95</v>
      </c>
      <c r="K8" s="151">
        <f>J8-I8</f>
        <v>21</v>
      </c>
      <c r="L8" s="133">
        <f t="shared" si="0"/>
        <v>0.28378378378378377</v>
      </c>
      <c r="M8" s="106" t="e">
        <f>#REF!/J8</f>
        <v>#REF!</v>
      </c>
    </row>
    <row r="9" spans="1:13" ht="13.5" customHeight="1">
      <c r="A9" s="34">
        <v>24</v>
      </c>
      <c r="B9" s="23">
        <v>5060</v>
      </c>
      <c r="C9" s="183"/>
      <c r="D9" s="183"/>
      <c r="F9" s="152">
        <v>1</v>
      </c>
      <c r="G9" s="152">
        <v>194</v>
      </c>
      <c r="H9" s="153" t="s">
        <v>140</v>
      </c>
      <c r="I9" s="150">
        <v>30</v>
      </c>
      <c r="J9" s="150">
        <v>15</v>
      </c>
      <c r="K9" s="151">
        <f>J9-I9</f>
        <v>-15</v>
      </c>
      <c r="L9" s="133">
        <f t="shared" si="0"/>
        <v>-0.5</v>
      </c>
      <c r="M9" s="106" t="e">
        <f>#REF!/J9</f>
        <v>#REF!</v>
      </c>
    </row>
    <row r="10" spans="1:13" ht="13.5" customHeight="1">
      <c r="A10" s="34">
        <v>24</v>
      </c>
      <c r="B10" s="23">
        <v>5060</v>
      </c>
      <c r="C10" s="183"/>
      <c r="D10" s="183"/>
      <c r="F10" s="152">
        <v>1</v>
      </c>
      <c r="G10" s="152">
        <v>195</v>
      </c>
      <c r="H10" s="153" t="s">
        <v>141</v>
      </c>
      <c r="I10" s="150">
        <v>68</v>
      </c>
      <c r="J10" s="150">
        <v>58</v>
      </c>
      <c r="K10" s="151">
        <f>J10-I10</f>
        <v>-10</v>
      </c>
      <c r="L10" s="133">
        <f t="shared" si="0"/>
        <v>-0.14705882352941177</v>
      </c>
      <c r="M10" s="106" t="e">
        <f>#REF!/J10</f>
        <v>#REF!</v>
      </c>
    </row>
    <row r="11" spans="1:13" ht="13.5" customHeight="1">
      <c r="A11" s="34"/>
      <c r="B11" s="23"/>
      <c r="C11" s="183"/>
      <c r="D11" s="183"/>
      <c r="F11" s="152"/>
      <c r="G11" s="152"/>
      <c r="H11" s="160" t="s">
        <v>87</v>
      </c>
      <c r="I11" s="161">
        <f>SUM(I6:I10)</f>
        <v>269</v>
      </c>
      <c r="J11" s="161">
        <f>SUM(J6:J10)</f>
        <v>250</v>
      </c>
      <c r="K11" s="162">
        <f>SUM(K6:K10)</f>
        <v>-19</v>
      </c>
      <c r="L11" s="163">
        <f t="shared" si="0"/>
        <v>-0.07063197026022305</v>
      </c>
      <c r="M11" s="107" t="e">
        <f>SUM(M6:M10)/9</f>
        <v>#REF!</v>
      </c>
    </row>
    <row r="12" spans="1:13" ht="12" customHeight="1">
      <c r="A12" s="34"/>
      <c r="B12" s="23"/>
      <c r="C12" s="183"/>
      <c r="D12" s="183"/>
      <c r="F12" s="152"/>
      <c r="G12" s="152"/>
      <c r="H12" s="153"/>
      <c r="I12" s="150"/>
      <c r="J12" s="150"/>
      <c r="K12" s="151"/>
      <c r="L12" s="133"/>
      <c r="M12" s="111"/>
    </row>
    <row r="13" spans="1:13" ht="13.5" customHeight="1">
      <c r="A13" s="34"/>
      <c r="B13" s="23"/>
      <c r="C13" s="183"/>
      <c r="D13" s="183"/>
      <c r="F13" s="152">
        <v>2</v>
      </c>
      <c r="G13" s="152">
        <v>28158</v>
      </c>
      <c r="H13" s="153" t="s">
        <v>135</v>
      </c>
      <c r="I13" s="150">
        <v>15</v>
      </c>
      <c r="J13" s="150">
        <v>13</v>
      </c>
      <c r="K13" s="151">
        <f>J13-I13</f>
        <v>-2</v>
      </c>
      <c r="L13" s="133">
        <f>K13/I13</f>
        <v>-0.13333333333333333</v>
      </c>
      <c r="M13" s="111"/>
    </row>
    <row r="14" spans="1:13" ht="13.5" customHeight="1">
      <c r="A14" s="34"/>
      <c r="B14" s="23"/>
      <c r="C14" s="183"/>
      <c r="D14" s="183"/>
      <c r="F14" s="152">
        <v>2</v>
      </c>
      <c r="G14" s="152">
        <v>29592</v>
      </c>
      <c r="H14" s="153" t="s">
        <v>136</v>
      </c>
      <c r="I14" s="150">
        <v>14</v>
      </c>
      <c r="J14" s="150">
        <v>25</v>
      </c>
      <c r="K14" s="151">
        <f>J14-I14</f>
        <v>11</v>
      </c>
      <c r="L14" s="133">
        <f>K14/I14</f>
        <v>0.7857142857142857</v>
      </c>
      <c r="M14" s="111"/>
    </row>
    <row r="15" spans="1:13" ht="13.5" customHeight="1">
      <c r="A15" s="34"/>
      <c r="B15" s="23"/>
      <c r="C15" s="183"/>
      <c r="D15" s="183"/>
      <c r="F15" s="152">
        <v>2</v>
      </c>
      <c r="G15" s="152">
        <v>199</v>
      </c>
      <c r="H15" s="153" t="s">
        <v>142</v>
      </c>
      <c r="I15" s="150">
        <v>26</v>
      </c>
      <c r="J15" s="150">
        <v>16</v>
      </c>
      <c r="K15" s="151">
        <f>J15-I15</f>
        <v>-10</v>
      </c>
      <c r="L15" s="133">
        <f>K15/I15</f>
        <v>-0.38461538461538464</v>
      </c>
      <c r="M15" s="111"/>
    </row>
    <row r="16" spans="1:13" ht="13.5" customHeight="1">
      <c r="A16" s="34"/>
      <c r="B16" s="23"/>
      <c r="C16" s="183"/>
      <c r="D16" s="183"/>
      <c r="F16" s="152">
        <v>2</v>
      </c>
      <c r="G16" s="152">
        <v>50221</v>
      </c>
      <c r="H16" s="153" t="s">
        <v>143</v>
      </c>
      <c r="I16" s="150">
        <v>15</v>
      </c>
      <c r="J16" s="150">
        <v>10</v>
      </c>
      <c r="K16" s="151">
        <f>J16-I16</f>
        <v>-5</v>
      </c>
      <c r="L16" s="133">
        <f>K16/I16</f>
        <v>-0.3333333333333333</v>
      </c>
      <c r="M16" s="111"/>
    </row>
    <row r="17" spans="1:13" ht="13.5" customHeight="1">
      <c r="A17" s="34"/>
      <c r="B17" s="23"/>
      <c r="C17" s="183"/>
      <c r="D17" s="183"/>
      <c r="F17" s="152"/>
      <c r="G17" s="152"/>
      <c r="H17" s="160" t="s">
        <v>85</v>
      </c>
      <c r="I17" s="161">
        <f>SUM(I13:I16)</f>
        <v>70</v>
      </c>
      <c r="J17" s="161">
        <f>SUM(J13:J16)</f>
        <v>64</v>
      </c>
      <c r="K17" s="162">
        <f>SUM(K13:K16)</f>
        <v>-6</v>
      </c>
      <c r="L17" s="163">
        <f>K17/I17</f>
        <v>-0.08571428571428572</v>
      </c>
      <c r="M17" s="111"/>
    </row>
    <row r="18" spans="1:13" ht="12" customHeight="1">
      <c r="A18" s="34"/>
      <c r="B18" s="23"/>
      <c r="C18" s="183"/>
      <c r="D18" s="183"/>
      <c r="F18" s="152"/>
      <c r="G18" s="152"/>
      <c r="H18" s="153"/>
      <c r="I18" s="150"/>
      <c r="J18" s="150"/>
      <c r="K18" s="151"/>
      <c r="L18" s="134"/>
      <c r="M18" s="111"/>
    </row>
    <row r="19" spans="1:13" ht="13.5" customHeight="1">
      <c r="A19" s="34">
        <v>24</v>
      </c>
      <c r="B19" s="23">
        <v>5060</v>
      </c>
      <c r="C19" s="183"/>
      <c r="D19" s="183"/>
      <c r="F19" s="152">
        <v>3</v>
      </c>
      <c r="G19" s="152">
        <v>50553</v>
      </c>
      <c r="H19" s="153" t="s">
        <v>144</v>
      </c>
      <c r="I19" s="150">
        <v>28</v>
      </c>
      <c r="J19" s="150">
        <v>25</v>
      </c>
      <c r="K19" s="151">
        <f>J19-I19</f>
        <v>-3</v>
      </c>
      <c r="L19" s="133">
        <f t="shared" si="0"/>
        <v>-0.10714285714285714</v>
      </c>
      <c r="M19" s="106" t="e">
        <f>#REF!/J19</f>
        <v>#REF!</v>
      </c>
    </row>
    <row r="20" spans="1:13" ht="13.5" customHeight="1">
      <c r="A20" s="34">
        <v>24</v>
      </c>
      <c r="B20" s="23">
        <v>5060</v>
      </c>
      <c r="C20" s="183"/>
      <c r="D20" s="183"/>
      <c r="F20" s="152">
        <v>3</v>
      </c>
      <c r="G20" s="152">
        <v>205</v>
      </c>
      <c r="H20" s="153" t="s">
        <v>145</v>
      </c>
      <c r="I20" s="150">
        <v>57</v>
      </c>
      <c r="J20" s="150">
        <v>47</v>
      </c>
      <c r="K20" s="151">
        <f aca="true" t="shared" si="1" ref="K20:K56">J20-I20</f>
        <v>-10</v>
      </c>
      <c r="L20" s="133">
        <f t="shared" si="0"/>
        <v>-0.17543859649122806</v>
      </c>
      <c r="M20" s="106" t="e">
        <f>#REF!/J20</f>
        <v>#REF!</v>
      </c>
    </row>
    <row r="21" spans="1:13" ht="13.5" customHeight="1">
      <c r="A21" s="34">
        <v>24</v>
      </c>
      <c r="B21" s="23">
        <v>5060</v>
      </c>
      <c r="C21" s="183"/>
      <c r="D21" s="183"/>
      <c r="F21" s="152">
        <v>3</v>
      </c>
      <c r="G21" s="152">
        <v>206</v>
      </c>
      <c r="H21" s="153" t="s">
        <v>146</v>
      </c>
      <c r="I21" s="150">
        <v>63</v>
      </c>
      <c r="J21" s="150">
        <v>39</v>
      </c>
      <c r="K21" s="151">
        <f t="shared" si="1"/>
        <v>-24</v>
      </c>
      <c r="L21" s="133">
        <f t="shared" si="0"/>
        <v>-0.38095238095238093</v>
      </c>
      <c r="M21" s="106" t="e">
        <f>#REF!/J21</f>
        <v>#REF!</v>
      </c>
    </row>
    <row r="22" spans="1:13" ht="13.5" customHeight="1">
      <c r="A22" s="34">
        <v>24</v>
      </c>
      <c r="B22" s="23">
        <v>5060</v>
      </c>
      <c r="C22" s="183"/>
      <c r="D22" s="183"/>
      <c r="F22" s="152">
        <v>3</v>
      </c>
      <c r="G22" s="152">
        <v>22209</v>
      </c>
      <c r="H22" s="153" t="s">
        <v>147</v>
      </c>
      <c r="I22" s="150">
        <v>25</v>
      </c>
      <c r="J22" s="150">
        <v>27</v>
      </c>
      <c r="K22" s="151">
        <f t="shared" si="1"/>
        <v>2</v>
      </c>
      <c r="L22" s="133">
        <f t="shared" si="0"/>
        <v>0.08</v>
      </c>
      <c r="M22" s="106" t="e">
        <f>#REF!/J22</f>
        <v>#REF!</v>
      </c>
    </row>
    <row r="23" spans="1:13" ht="13.5" customHeight="1">
      <c r="A23" s="34">
        <v>24</v>
      </c>
      <c r="B23" s="23">
        <v>5060</v>
      </c>
      <c r="C23" s="183"/>
      <c r="D23" s="183"/>
      <c r="F23" s="152">
        <v>3</v>
      </c>
      <c r="G23" s="152">
        <v>31824</v>
      </c>
      <c r="H23" s="153" t="s">
        <v>148</v>
      </c>
      <c r="I23" s="150">
        <v>41</v>
      </c>
      <c r="J23" s="150">
        <v>47</v>
      </c>
      <c r="K23" s="151">
        <f t="shared" si="1"/>
        <v>6</v>
      </c>
      <c r="L23" s="133">
        <f t="shared" si="0"/>
        <v>0.14634146341463414</v>
      </c>
      <c r="M23" s="106" t="e">
        <f>#REF!/J23</f>
        <v>#REF!</v>
      </c>
    </row>
    <row r="24" spans="1:13" ht="13.5" customHeight="1">
      <c r="A24" s="34"/>
      <c r="B24" s="23"/>
      <c r="C24" s="183"/>
      <c r="D24" s="183"/>
      <c r="F24" s="152"/>
      <c r="G24" s="152"/>
      <c r="H24" s="160" t="s">
        <v>86</v>
      </c>
      <c r="I24" s="161">
        <f>SUM(I19:I23)</f>
        <v>214</v>
      </c>
      <c r="J24" s="161">
        <f>SUM(J19:J23)</f>
        <v>185</v>
      </c>
      <c r="K24" s="162">
        <f>SUM(K19:K23)</f>
        <v>-29</v>
      </c>
      <c r="L24" s="163">
        <f t="shared" si="0"/>
        <v>-0.13551401869158877</v>
      </c>
      <c r="M24" s="107" t="e">
        <f>SUM(M19:M23)/5</f>
        <v>#REF!</v>
      </c>
    </row>
    <row r="25" spans="1:13" ht="7.5" customHeight="1">
      <c r="A25" s="34"/>
      <c r="B25" s="23"/>
      <c r="C25" s="183"/>
      <c r="D25" s="183"/>
      <c r="F25" s="152"/>
      <c r="G25" s="152"/>
      <c r="H25" s="153"/>
      <c r="I25" s="150"/>
      <c r="J25" s="150"/>
      <c r="K25" s="151"/>
      <c r="L25" s="134"/>
      <c r="M25" s="111"/>
    </row>
    <row r="26" spans="1:13" ht="7.5" customHeight="1">
      <c r="A26" s="34"/>
      <c r="B26" s="23"/>
      <c r="C26" s="183"/>
      <c r="D26" s="183"/>
      <c r="F26" s="152"/>
      <c r="G26" s="152"/>
      <c r="H26" s="153"/>
      <c r="I26" s="150"/>
      <c r="J26" s="150"/>
      <c r="K26" s="151"/>
      <c r="L26" s="134"/>
      <c r="M26" s="111"/>
    </row>
    <row r="27" spans="1:13" ht="13.5" customHeight="1">
      <c r="A27" s="34">
        <v>24</v>
      </c>
      <c r="B27" s="23">
        <v>5060</v>
      </c>
      <c r="C27" s="183"/>
      <c r="D27" s="183"/>
      <c r="F27" s="152">
        <v>4</v>
      </c>
      <c r="G27" s="152">
        <v>192</v>
      </c>
      <c r="H27" s="153" t="s">
        <v>149</v>
      </c>
      <c r="I27" s="150">
        <v>22</v>
      </c>
      <c r="J27" s="150">
        <v>20</v>
      </c>
      <c r="K27" s="151">
        <f t="shared" si="1"/>
        <v>-2</v>
      </c>
      <c r="L27" s="133">
        <f t="shared" si="0"/>
        <v>-0.09090909090909091</v>
      </c>
      <c r="M27" s="106" t="e">
        <f>#REF!/J27</f>
        <v>#REF!</v>
      </c>
    </row>
    <row r="28" spans="1:13" ht="13.5" customHeight="1">
      <c r="A28" s="34">
        <v>24</v>
      </c>
      <c r="B28" s="23">
        <v>5060</v>
      </c>
      <c r="C28" s="183"/>
      <c r="D28" s="183"/>
      <c r="F28" s="152">
        <v>4</v>
      </c>
      <c r="G28" s="152">
        <v>209</v>
      </c>
      <c r="H28" s="153" t="s">
        <v>150</v>
      </c>
      <c r="I28" s="150">
        <v>88</v>
      </c>
      <c r="J28" s="150">
        <v>85</v>
      </c>
      <c r="K28" s="151">
        <f t="shared" si="1"/>
        <v>-3</v>
      </c>
      <c r="L28" s="133">
        <f t="shared" si="0"/>
        <v>-0.03409090909090909</v>
      </c>
      <c r="M28" s="106" t="e">
        <f>#REF!/J28</f>
        <v>#REF!</v>
      </c>
    </row>
    <row r="29" spans="1:13" ht="13.5" customHeight="1">
      <c r="A29" s="34">
        <v>24</v>
      </c>
      <c r="B29" s="23">
        <v>5060</v>
      </c>
      <c r="C29" s="183"/>
      <c r="D29" s="183"/>
      <c r="F29" s="152">
        <v>4</v>
      </c>
      <c r="G29" s="152">
        <v>208</v>
      </c>
      <c r="H29" s="153" t="s">
        <v>151</v>
      </c>
      <c r="I29" s="150">
        <v>46</v>
      </c>
      <c r="J29" s="150">
        <v>36</v>
      </c>
      <c r="K29" s="151">
        <f t="shared" si="1"/>
        <v>-10</v>
      </c>
      <c r="L29" s="133">
        <f t="shared" si="0"/>
        <v>-0.21739130434782608</v>
      </c>
      <c r="M29" s="108" t="e">
        <f>#REF!/J29</f>
        <v>#REF!</v>
      </c>
    </row>
    <row r="30" spans="1:13" ht="13.5" customHeight="1">
      <c r="A30" s="34">
        <v>24</v>
      </c>
      <c r="B30" s="23">
        <v>5060</v>
      </c>
      <c r="C30" s="183"/>
      <c r="D30" s="183"/>
      <c r="F30" s="152">
        <v>4</v>
      </c>
      <c r="G30" s="152">
        <v>23281</v>
      </c>
      <c r="H30" s="153" t="s">
        <v>152</v>
      </c>
      <c r="I30" s="150">
        <v>31</v>
      </c>
      <c r="J30" s="150">
        <v>31</v>
      </c>
      <c r="K30" s="151">
        <f t="shared" si="1"/>
        <v>0</v>
      </c>
      <c r="L30" s="133">
        <f t="shared" si="0"/>
        <v>0</v>
      </c>
      <c r="M30" s="106" t="e">
        <f>#REF!/J30</f>
        <v>#REF!</v>
      </c>
    </row>
    <row r="31" spans="1:13" ht="13.5" customHeight="1">
      <c r="A31" s="34"/>
      <c r="B31" s="23"/>
      <c r="C31" s="183"/>
      <c r="D31" s="183"/>
      <c r="F31" s="152"/>
      <c r="G31" s="152"/>
      <c r="H31" s="160" t="s">
        <v>84</v>
      </c>
      <c r="I31" s="161">
        <f>SUM(I27:I30)</f>
        <v>187</v>
      </c>
      <c r="J31" s="161">
        <f>SUM(J27:J30)</f>
        <v>172</v>
      </c>
      <c r="K31" s="162">
        <f>SUM(K27:K30)</f>
        <v>-15</v>
      </c>
      <c r="L31" s="163">
        <f t="shared" si="0"/>
        <v>-0.08021390374331551</v>
      </c>
      <c r="M31" s="115"/>
    </row>
    <row r="32" spans="1:13" ht="12" customHeight="1">
      <c r="A32" s="34"/>
      <c r="B32" s="23"/>
      <c r="C32" s="183"/>
      <c r="D32" s="183"/>
      <c r="F32" s="152"/>
      <c r="G32" s="152"/>
      <c r="H32" s="153"/>
      <c r="I32" s="150"/>
      <c r="J32" s="150"/>
      <c r="K32" s="151"/>
      <c r="L32" s="134"/>
      <c r="M32" s="111"/>
    </row>
    <row r="33" spans="1:13" ht="13.5" customHeight="1">
      <c r="A33" s="34">
        <v>24</v>
      </c>
      <c r="B33" s="23">
        <v>5060</v>
      </c>
      <c r="C33" s="183"/>
      <c r="D33" s="183"/>
      <c r="F33" s="152">
        <v>5</v>
      </c>
      <c r="G33" s="152">
        <v>196</v>
      </c>
      <c r="H33" s="153" t="s">
        <v>153</v>
      </c>
      <c r="I33" s="150">
        <v>103</v>
      </c>
      <c r="J33" s="150">
        <v>82</v>
      </c>
      <c r="K33" s="151">
        <f t="shared" si="1"/>
        <v>-21</v>
      </c>
      <c r="L33" s="133">
        <f t="shared" si="0"/>
        <v>-0.20388349514563106</v>
      </c>
      <c r="M33" s="106" t="e">
        <f>#REF!/J33</f>
        <v>#REF!</v>
      </c>
    </row>
    <row r="34" spans="1:13" ht="13.5" customHeight="1">
      <c r="A34" s="34">
        <v>24</v>
      </c>
      <c r="B34" s="23">
        <v>5060</v>
      </c>
      <c r="C34" s="183"/>
      <c r="D34" s="183"/>
      <c r="F34" s="152">
        <v>5</v>
      </c>
      <c r="G34" s="152">
        <v>198</v>
      </c>
      <c r="H34" s="153" t="s">
        <v>155</v>
      </c>
      <c r="I34" s="150">
        <v>33</v>
      </c>
      <c r="J34" s="150">
        <v>24</v>
      </c>
      <c r="K34" s="151">
        <f t="shared" si="1"/>
        <v>-9</v>
      </c>
      <c r="L34" s="133">
        <f t="shared" si="0"/>
        <v>-0.2727272727272727</v>
      </c>
      <c r="M34" s="106" t="e">
        <f>#REF!/J34</f>
        <v>#REF!</v>
      </c>
    </row>
    <row r="35" spans="1:13" ht="13.5" customHeight="1">
      <c r="A35" s="34">
        <v>24</v>
      </c>
      <c r="B35" s="23">
        <v>5060</v>
      </c>
      <c r="C35" s="183"/>
      <c r="D35" s="183"/>
      <c r="F35" s="152">
        <v>5</v>
      </c>
      <c r="G35" s="152">
        <v>29882</v>
      </c>
      <c r="H35" s="153" t="s">
        <v>156</v>
      </c>
      <c r="I35" s="150">
        <v>70</v>
      </c>
      <c r="J35" s="150">
        <v>55</v>
      </c>
      <c r="K35" s="151">
        <f t="shared" si="1"/>
        <v>-15</v>
      </c>
      <c r="L35" s="133">
        <f t="shared" si="0"/>
        <v>-0.21428571428571427</v>
      </c>
      <c r="M35" s="106" t="e">
        <f>#REF!/J35</f>
        <v>#REF!</v>
      </c>
    </row>
    <row r="36" spans="1:13" ht="13.5" customHeight="1">
      <c r="A36" s="34">
        <v>24</v>
      </c>
      <c r="B36" s="23">
        <v>5060</v>
      </c>
      <c r="C36" s="183"/>
      <c r="D36" s="183"/>
      <c r="F36" s="152">
        <v>5</v>
      </c>
      <c r="G36" s="152">
        <v>200</v>
      </c>
      <c r="H36" s="153" t="s">
        <v>158</v>
      </c>
      <c r="I36" s="150">
        <v>39</v>
      </c>
      <c r="J36" s="150">
        <v>21</v>
      </c>
      <c r="K36" s="151">
        <f t="shared" si="1"/>
        <v>-18</v>
      </c>
      <c r="L36" s="133">
        <f t="shared" si="0"/>
        <v>-0.46153846153846156</v>
      </c>
      <c r="M36" s="106" t="e">
        <f>#REF!/J36</f>
        <v>#REF!</v>
      </c>
    </row>
    <row r="37" spans="1:13" ht="13.5" customHeight="1">
      <c r="A37" s="34">
        <v>24</v>
      </c>
      <c r="B37" s="23">
        <v>5060</v>
      </c>
      <c r="C37" s="183"/>
      <c r="D37" s="183"/>
      <c r="F37" s="152">
        <v>5</v>
      </c>
      <c r="G37" s="152">
        <v>31277</v>
      </c>
      <c r="H37" s="153" t="s">
        <v>159</v>
      </c>
      <c r="I37" s="150">
        <v>37</v>
      </c>
      <c r="J37" s="150">
        <v>23</v>
      </c>
      <c r="K37" s="151">
        <f t="shared" si="1"/>
        <v>-14</v>
      </c>
      <c r="L37" s="133">
        <f t="shared" si="0"/>
        <v>-0.3783783783783784</v>
      </c>
      <c r="M37" s="106" t="e">
        <f>#REF!/J37</f>
        <v>#REF!</v>
      </c>
    </row>
    <row r="38" spans="1:13" ht="13.5" customHeight="1">
      <c r="A38" s="34"/>
      <c r="B38" s="23"/>
      <c r="C38" s="183"/>
      <c r="D38" s="183"/>
      <c r="F38" s="152"/>
      <c r="G38" s="152"/>
      <c r="H38" s="160" t="s">
        <v>88</v>
      </c>
      <c r="I38" s="161">
        <f>SUM(I33:I37)</f>
        <v>282</v>
      </c>
      <c r="J38" s="161">
        <f>SUM(J33:J37)</f>
        <v>205</v>
      </c>
      <c r="K38" s="162">
        <f>SUM(K33:K37)</f>
        <v>-77</v>
      </c>
      <c r="L38" s="163">
        <f t="shared" si="0"/>
        <v>-0.2730496453900709</v>
      </c>
      <c r="M38" s="115"/>
    </row>
    <row r="39" spans="1:13" ht="12" customHeight="1">
      <c r="A39" s="34"/>
      <c r="B39" s="23"/>
      <c r="C39" s="183"/>
      <c r="D39" s="183"/>
      <c r="F39" s="152"/>
      <c r="G39" s="152"/>
      <c r="H39" s="153"/>
      <c r="I39" s="150"/>
      <c r="J39" s="150"/>
      <c r="K39" s="151"/>
      <c r="L39" s="134"/>
      <c r="M39" s="111"/>
    </row>
    <row r="40" spans="1:13" ht="14.25" customHeight="1">
      <c r="A40" s="34"/>
      <c r="B40" s="23"/>
      <c r="C40" s="183"/>
      <c r="D40" s="183"/>
      <c r="F40" s="152">
        <v>6</v>
      </c>
      <c r="G40" s="152">
        <v>197</v>
      </c>
      <c r="H40" s="153" t="s">
        <v>154</v>
      </c>
      <c r="I40" s="150">
        <v>49</v>
      </c>
      <c r="J40" s="150">
        <v>28</v>
      </c>
      <c r="K40" s="151">
        <f>J40-I40</f>
        <v>-21</v>
      </c>
      <c r="L40" s="133">
        <f>K40/I40</f>
        <v>-0.42857142857142855</v>
      </c>
      <c r="M40" s="111"/>
    </row>
    <row r="41" spans="1:13" ht="14.25" customHeight="1">
      <c r="A41" s="34"/>
      <c r="B41" s="23"/>
      <c r="C41" s="183"/>
      <c r="D41" s="183"/>
      <c r="F41" s="152">
        <v>6</v>
      </c>
      <c r="G41" s="152">
        <v>23413</v>
      </c>
      <c r="H41" s="153" t="s">
        <v>157</v>
      </c>
      <c r="I41" s="150">
        <v>58</v>
      </c>
      <c r="J41" s="150">
        <v>67</v>
      </c>
      <c r="K41" s="151">
        <f>J41-I41</f>
        <v>9</v>
      </c>
      <c r="L41" s="133">
        <f>K41/I41</f>
        <v>0.15517241379310345</v>
      </c>
      <c r="M41" s="111"/>
    </row>
    <row r="42" spans="1:13" ht="14.25" customHeight="1">
      <c r="A42" s="34"/>
      <c r="B42" s="23"/>
      <c r="C42" s="183"/>
      <c r="D42" s="183"/>
      <c r="F42" s="152">
        <v>6</v>
      </c>
      <c r="G42" s="152">
        <v>50552</v>
      </c>
      <c r="H42" s="153" t="s">
        <v>163</v>
      </c>
      <c r="I42" s="150">
        <v>32</v>
      </c>
      <c r="J42" s="150">
        <v>34</v>
      </c>
      <c r="K42" s="151">
        <f>J42-I42</f>
        <v>2</v>
      </c>
      <c r="L42" s="133">
        <f>K42/I42</f>
        <v>0.0625</v>
      </c>
      <c r="M42" s="111"/>
    </row>
    <row r="43" spans="1:13" ht="14.25" customHeight="1">
      <c r="A43" s="34"/>
      <c r="B43" s="23"/>
      <c r="C43" s="183"/>
      <c r="D43" s="183"/>
      <c r="F43" s="152">
        <v>6</v>
      </c>
      <c r="G43" s="152">
        <v>210</v>
      </c>
      <c r="H43" s="153" t="s">
        <v>160</v>
      </c>
      <c r="I43" s="150">
        <v>30</v>
      </c>
      <c r="J43" s="150">
        <v>22</v>
      </c>
      <c r="K43" s="151">
        <f>J43-I43</f>
        <v>-8</v>
      </c>
      <c r="L43" s="133">
        <f>K43/I43</f>
        <v>-0.26666666666666666</v>
      </c>
      <c r="M43" s="111"/>
    </row>
    <row r="44" spans="1:13" ht="14.25" customHeight="1">
      <c r="A44" s="34"/>
      <c r="B44" s="23"/>
      <c r="C44" s="183"/>
      <c r="D44" s="183"/>
      <c r="F44" s="152">
        <v>6</v>
      </c>
      <c r="G44" s="152">
        <v>81999</v>
      </c>
      <c r="H44" s="153" t="s">
        <v>178</v>
      </c>
      <c r="I44" s="150" t="s">
        <v>7</v>
      </c>
      <c r="J44" s="150">
        <v>31</v>
      </c>
      <c r="K44" s="151">
        <v>30</v>
      </c>
      <c r="L44" s="133">
        <v>0</v>
      </c>
      <c r="M44" s="111"/>
    </row>
    <row r="45" spans="1:13" ht="14.25" customHeight="1">
      <c r="A45" s="34"/>
      <c r="B45" s="23"/>
      <c r="C45" s="183"/>
      <c r="D45" s="183"/>
      <c r="F45" s="152"/>
      <c r="G45" s="152"/>
      <c r="H45" s="160" t="s">
        <v>89</v>
      </c>
      <c r="I45" s="161">
        <f>SUM(I40:I44)</f>
        <v>169</v>
      </c>
      <c r="J45" s="161">
        <f>SUM(J40:J44)</f>
        <v>182</v>
      </c>
      <c r="K45" s="161">
        <f>SUM(K40:K44)</f>
        <v>12</v>
      </c>
      <c r="L45" s="163">
        <f>K45/I45</f>
        <v>0.07100591715976332</v>
      </c>
      <c r="M45" s="111"/>
    </row>
    <row r="46" spans="1:13" ht="12" customHeight="1">
      <c r="A46" s="34"/>
      <c r="B46" s="23"/>
      <c r="C46" s="183"/>
      <c r="D46" s="183"/>
      <c r="F46" s="152"/>
      <c r="G46" s="152"/>
      <c r="H46" s="153"/>
      <c r="I46" s="150"/>
      <c r="J46" s="150"/>
      <c r="K46" s="151"/>
      <c r="L46" s="133"/>
      <c r="M46" s="111"/>
    </row>
    <row r="47" spans="1:13" ht="12" customHeight="1">
      <c r="A47" s="34"/>
      <c r="B47" s="23"/>
      <c r="C47" s="183"/>
      <c r="D47" s="183"/>
      <c r="F47" s="139"/>
      <c r="G47" s="139"/>
      <c r="H47" s="121"/>
      <c r="I47" s="177"/>
      <c r="J47" s="177"/>
      <c r="K47" s="178"/>
      <c r="L47" s="181"/>
      <c r="M47" s="111"/>
    </row>
    <row r="48" spans="1:13" ht="21" customHeight="1">
      <c r="A48" s="34"/>
      <c r="B48" s="23"/>
      <c r="C48" s="183"/>
      <c r="D48" s="183"/>
      <c r="F48" s="139"/>
      <c r="G48" s="139"/>
      <c r="H48" s="121"/>
      <c r="I48" s="177"/>
      <c r="J48" s="177"/>
      <c r="K48" s="178"/>
      <c r="L48" s="181"/>
      <c r="M48" s="111"/>
    </row>
    <row r="49" spans="1:13" ht="19.5" customHeight="1">
      <c r="A49" s="34"/>
      <c r="B49" s="23"/>
      <c r="C49" s="183"/>
      <c r="D49" s="183"/>
      <c r="F49" s="61"/>
      <c r="G49" s="59"/>
      <c r="H49" s="63"/>
      <c r="I49" s="194" t="s">
        <v>177</v>
      </c>
      <c r="J49" s="195"/>
      <c r="K49" s="195"/>
      <c r="L49" s="196"/>
      <c r="M49" s="111"/>
    </row>
    <row r="50" spans="1:13" ht="45" customHeight="1">
      <c r="A50" s="34"/>
      <c r="B50" s="23"/>
      <c r="C50" s="183"/>
      <c r="D50" s="183"/>
      <c r="F50" s="112" t="s">
        <v>81</v>
      </c>
      <c r="G50" s="113" t="s">
        <v>11</v>
      </c>
      <c r="H50" s="114" t="s">
        <v>82</v>
      </c>
      <c r="I50" s="110" t="s">
        <v>109</v>
      </c>
      <c r="J50" s="110" t="s">
        <v>182</v>
      </c>
      <c r="K50" s="120" t="s">
        <v>106</v>
      </c>
      <c r="L50" s="120" t="s">
        <v>107</v>
      </c>
      <c r="M50" s="111"/>
    </row>
    <row r="51" spans="1:13" ht="13.5" customHeight="1">
      <c r="A51" s="34">
        <v>24</v>
      </c>
      <c r="B51" s="23">
        <v>5060</v>
      </c>
      <c r="C51" s="183"/>
      <c r="D51" s="183"/>
      <c r="F51" s="152">
        <v>7</v>
      </c>
      <c r="G51" s="152">
        <v>201</v>
      </c>
      <c r="H51" s="153" t="s">
        <v>161</v>
      </c>
      <c r="I51" s="150">
        <v>24</v>
      </c>
      <c r="J51" s="150">
        <v>14</v>
      </c>
      <c r="K51" s="151">
        <f t="shared" si="1"/>
        <v>-10</v>
      </c>
      <c r="L51" s="133">
        <f t="shared" si="0"/>
        <v>-0.4166666666666667</v>
      </c>
      <c r="M51" s="106" t="e">
        <f>#REF!/J51</f>
        <v>#REF!</v>
      </c>
    </row>
    <row r="52" spans="1:13" ht="13.5" customHeight="1">
      <c r="A52" s="34">
        <v>24</v>
      </c>
      <c r="B52" s="23">
        <v>5060</v>
      </c>
      <c r="C52" s="183"/>
      <c r="D52" s="183"/>
      <c r="F52" s="152">
        <v>7</v>
      </c>
      <c r="G52" s="152">
        <v>61794</v>
      </c>
      <c r="H52" s="153" t="s">
        <v>162</v>
      </c>
      <c r="I52" s="150">
        <v>14</v>
      </c>
      <c r="J52" s="150">
        <v>19</v>
      </c>
      <c r="K52" s="151">
        <f t="shared" si="1"/>
        <v>5</v>
      </c>
      <c r="L52" s="133">
        <f t="shared" si="0"/>
        <v>0.35714285714285715</v>
      </c>
      <c r="M52" s="106" t="e">
        <f>#REF!/J52</f>
        <v>#REF!</v>
      </c>
    </row>
    <row r="53" spans="1:13" ht="13.5" customHeight="1">
      <c r="A53" s="34">
        <v>24</v>
      </c>
      <c r="B53" s="23">
        <v>5060</v>
      </c>
      <c r="C53" s="183"/>
      <c r="D53" s="183"/>
      <c r="F53" s="152">
        <v>7</v>
      </c>
      <c r="G53" s="152">
        <v>202</v>
      </c>
      <c r="H53" s="153" t="s">
        <v>164</v>
      </c>
      <c r="I53" s="150">
        <v>57</v>
      </c>
      <c r="J53" s="150">
        <v>63</v>
      </c>
      <c r="K53" s="151">
        <f t="shared" si="1"/>
        <v>6</v>
      </c>
      <c r="L53" s="133">
        <f t="shared" si="0"/>
        <v>0.10526315789473684</v>
      </c>
      <c r="M53" s="106" t="e">
        <f>#REF!/J53</f>
        <v>#REF!</v>
      </c>
    </row>
    <row r="54" spans="1:13" ht="13.5" customHeight="1">
      <c r="A54" s="34">
        <v>24</v>
      </c>
      <c r="B54" s="23">
        <v>5060</v>
      </c>
      <c r="C54" s="183"/>
      <c r="D54" s="183"/>
      <c r="F54" s="152">
        <v>7</v>
      </c>
      <c r="G54" s="152">
        <v>26865</v>
      </c>
      <c r="H54" s="153" t="s">
        <v>165</v>
      </c>
      <c r="I54" s="150">
        <v>38</v>
      </c>
      <c r="J54" s="150">
        <v>31</v>
      </c>
      <c r="K54" s="151">
        <f t="shared" si="1"/>
        <v>-7</v>
      </c>
      <c r="L54" s="133">
        <f t="shared" si="0"/>
        <v>-0.18421052631578946</v>
      </c>
      <c r="M54" s="108" t="e">
        <f>#REF!/J54</f>
        <v>#REF!</v>
      </c>
    </row>
    <row r="55" spans="1:13" ht="13.5" customHeight="1">
      <c r="A55" s="34">
        <v>24</v>
      </c>
      <c r="B55" s="23">
        <v>5060</v>
      </c>
      <c r="C55" s="183"/>
      <c r="D55" s="183"/>
      <c r="F55" s="152">
        <v>7</v>
      </c>
      <c r="G55" s="152">
        <v>204</v>
      </c>
      <c r="H55" s="153" t="s">
        <v>166</v>
      </c>
      <c r="I55" s="150">
        <v>22</v>
      </c>
      <c r="J55" s="150">
        <v>11</v>
      </c>
      <c r="K55" s="151">
        <f t="shared" si="1"/>
        <v>-11</v>
      </c>
      <c r="L55" s="133">
        <f t="shared" si="0"/>
        <v>-0.5</v>
      </c>
      <c r="M55" s="106" t="e">
        <f>#REF!/J55</f>
        <v>#REF!</v>
      </c>
    </row>
    <row r="56" spans="1:13" ht="13.5" customHeight="1">
      <c r="A56" s="34">
        <v>24</v>
      </c>
      <c r="B56" s="23">
        <v>5060</v>
      </c>
      <c r="C56" s="183"/>
      <c r="D56" s="183"/>
      <c r="F56" s="152">
        <v>7</v>
      </c>
      <c r="G56" s="152">
        <v>207</v>
      </c>
      <c r="H56" s="153" t="s">
        <v>167</v>
      </c>
      <c r="I56" s="150">
        <v>39</v>
      </c>
      <c r="J56" s="150">
        <v>33</v>
      </c>
      <c r="K56" s="151">
        <f t="shared" si="1"/>
        <v>-6</v>
      </c>
      <c r="L56" s="133">
        <f t="shared" si="0"/>
        <v>-0.15384615384615385</v>
      </c>
      <c r="M56" s="106" t="e">
        <f>#REF!/J56</f>
        <v>#REF!</v>
      </c>
    </row>
    <row r="57" spans="1:13" ht="13.5" customHeight="1">
      <c r="A57" s="34"/>
      <c r="B57" s="23"/>
      <c r="C57" s="183"/>
      <c r="D57" s="183"/>
      <c r="F57" s="152"/>
      <c r="G57" s="152"/>
      <c r="H57" s="160" t="s">
        <v>90</v>
      </c>
      <c r="I57" s="161">
        <f>SUM(I51:I56)</f>
        <v>194</v>
      </c>
      <c r="J57" s="161">
        <f>SUM(J51:J56)</f>
        <v>171</v>
      </c>
      <c r="K57" s="162">
        <f>SUM(K51:K56)</f>
        <v>-23</v>
      </c>
      <c r="L57" s="163">
        <f t="shared" si="0"/>
        <v>-0.11855670103092783</v>
      </c>
      <c r="M57" s="115"/>
    </row>
    <row r="58" spans="1:13" ht="12" customHeight="1">
      <c r="A58" s="34"/>
      <c r="B58" s="23"/>
      <c r="C58" s="183"/>
      <c r="D58" s="183"/>
      <c r="F58" s="152"/>
      <c r="G58" s="152"/>
      <c r="H58" s="153"/>
      <c r="I58" s="150"/>
      <c r="J58" s="150"/>
      <c r="K58" s="151"/>
      <c r="L58" s="134"/>
      <c r="M58" s="111"/>
    </row>
    <row r="59" spans="1:13" ht="13.5" customHeight="1">
      <c r="A59" s="34"/>
      <c r="B59" s="23"/>
      <c r="C59" s="183"/>
      <c r="D59" s="183"/>
      <c r="F59" s="152">
        <v>8</v>
      </c>
      <c r="G59" s="152">
        <v>216</v>
      </c>
      <c r="H59" s="153" t="s">
        <v>114</v>
      </c>
      <c r="I59" s="150">
        <v>22</v>
      </c>
      <c r="J59" s="150">
        <v>16</v>
      </c>
      <c r="K59" s="151">
        <f>J59-I59</f>
        <v>-6</v>
      </c>
      <c r="L59" s="133">
        <f>K59/I59</f>
        <v>-0.2727272727272727</v>
      </c>
      <c r="M59" s="111"/>
    </row>
    <row r="60" spans="1:13" ht="13.5" customHeight="1">
      <c r="A60" s="34"/>
      <c r="B60" s="23"/>
      <c r="C60" s="183"/>
      <c r="D60" s="183"/>
      <c r="F60" s="152">
        <v>8</v>
      </c>
      <c r="G60" s="152">
        <v>212</v>
      </c>
      <c r="H60" s="153" t="s">
        <v>169</v>
      </c>
      <c r="I60" s="150">
        <v>59</v>
      </c>
      <c r="J60" s="150">
        <v>75</v>
      </c>
      <c r="K60" s="151">
        <f>J60-I60</f>
        <v>16</v>
      </c>
      <c r="L60" s="133">
        <f>K60/I60</f>
        <v>0.2711864406779661</v>
      </c>
      <c r="M60" s="111"/>
    </row>
    <row r="61" spans="1:13" ht="13.5" customHeight="1">
      <c r="A61" s="34"/>
      <c r="B61" s="23"/>
      <c r="C61" s="183"/>
      <c r="D61" s="183"/>
      <c r="F61" s="152">
        <v>8</v>
      </c>
      <c r="G61" s="152">
        <v>220</v>
      </c>
      <c r="H61" s="153" t="s">
        <v>172</v>
      </c>
      <c r="I61" s="150">
        <v>35</v>
      </c>
      <c r="J61" s="150">
        <v>52</v>
      </c>
      <c r="K61" s="151">
        <f>J61-I61</f>
        <v>17</v>
      </c>
      <c r="L61" s="133">
        <f>K61/I61</f>
        <v>0.4857142857142857</v>
      </c>
      <c r="M61" s="111"/>
    </row>
    <row r="62" spans="1:13" ht="13.5" customHeight="1">
      <c r="A62" s="34"/>
      <c r="B62" s="23"/>
      <c r="C62" s="183"/>
      <c r="D62" s="183"/>
      <c r="F62" s="152"/>
      <c r="G62" s="152"/>
      <c r="H62" s="160" t="s">
        <v>91</v>
      </c>
      <c r="I62" s="161">
        <f>SUM(I59:I61)</f>
        <v>116</v>
      </c>
      <c r="J62" s="161">
        <f>SUM(J59:J61)</f>
        <v>143</v>
      </c>
      <c r="K62" s="161">
        <f>SUM(K59:K61)</f>
        <v>27</v>
      </c>
      <c r="L62" s="163">
        <f>K62/I62</f>
        <v>0.23275862068965517</v>
      </c>
      <c r="M62" s="111"/>
    </row>
    <row r="63" spans="1:13" ht="12" customHeight="1">
      <c r="A63" s="34"/>
      <c r="B63" s="23"/>
      <c r="C63" s="183"/>
      <c r="D63" s="183"/>
      <c r="F63" s="152"/>
      <c r="G63" s="152"/>
      <c r="H63" s="153"/>
      <c r="I63" s="150"/>
      <c r="J63" s="150"/>
      <c r="K63" s="151"/>
      <c r="L63" s="134"/>
      <c r="M63" s="111"/>
    </row>
    <row r="64" spans="1:13" ht="13.5" customHeight="1">
      <c r="A64" s="34">
        <v>24</v>
      </c>
      <c r="B64" s="23">
        <v>5060</v>
      </c>
      <c r="C64" s="183"/>
      <c r="D64" s="183"/>
      <c r="F64" s="152">
        <v>9</v>
      </c>
      <c r="G64" s="152">
        <v>211</v>
      </c>
      <c r="H64" s="153" t="s">
        <v>168</v>
      </c>
      <c r="I64" s="150">
        <v>47</v>
      </c>
      <c r="J64" s="150">
        <v>51</v>
      </c>
      <c r="K64" s="151">
        <f>J64-I64</f>
        <v>4</v>
      </c>
      <c r="L64" s="133">
        <f t="shared" si="0"/>
        <v>0.0851063829787234</v>
      </c>
      <c r="M64" s="106" t="e">
        <f>#REF!/J64</f>
        <v>#REF!</v>
      </c>
    </row>
    <row r="65" spans="1:13" ht="13.5" customHeight="1">
      <c r="A65" s="34">
        <v>24</v>
      </c>
      <c r="B65" s="23">
        <v>5060</v>
      </c>
      <c r="C65" s="183"/>
      <c r="D65" s="183"/>
      <c r="F65" s="152">
        <v>9</v>
      </c>
      <c r="G65" s="152">
        <v>213</v>
      </c>
      <c r="H65" s="153" t="s">
        <v>170</v>
      </c>
      <c r="I65" s="150">
        <v>34</v>
      </c>
      <c r="J65" s="150">
        <v>30</v>
      </c>
      <c r="K65" s="151">
        <f aca="true" t="shared" si="2" ref="K65:K92">J65-I65</f>
        <v>-4</v>
      </c>
      <c r="L65" s="133">
        <f t="shared" si="0"/>
        <v>-0.11764705882352941</v>
      </c>
      <c r="M65" s="106" t="e">
        <f>#REF!/J65</f>
        <v>#REF!</v>
      </c>
    </row>
    <row r="66" spans="1:13" ht="13.5" customHeight="1">
      <c r="A66" s="34">
        <v>24</v>
      </c>
      <c r="B66" s="23">
        <v>5060</v>
      </c>
      <c r="C66" s="183"/>
      <c r="D66" s="183"/>
      <c r="F66" s="152">
        <v>9</v>
      </c>
      <c r="G66" s="152">
        <v>218</v>
      </c>
      <c r="H66" s="153" t="s">
        <v>171</v>
      </c>
      <c r="I66" s="150">
        <v>44</v>
      </c>
      <c r="J66" s="150">
        <v>55</v>
      </c>
      <c r="K66" s="151">
        <f t="shared" si="2"/>
        <v>11</v>
      </c>
      <c r="L66" s="133">
        <f t="shared" si="0"/>
        <v>0.25</v>
      </c>
      <c r="M66" s="106" t="e">
        <f>#REF!/J66</f>
        <v>#REF!</v>
      </c>
    </row>
    <row r="67" spans="1:13" ht="13.5" customHeight="1">
      <c r="A67" s="34">
        <v>24</v>
      </c>
      <c r="B67" s="23">
        <v>5060</v>
      </c>
      <c r="C67" s="183"/>
      <c r="D67" s="183"/>
      <c r="F67" s="152">
        <v>9</v>
      </c>
      <c r="G67" s="152">
        <v>227</v>
      </c>
      <c r="H67" s="153" t="s">
        <v>173</v>
      </c>
      <c r="I67" s="150">
        <v>140</v>
      </c>
      <c r="J67" s="150">
        <v>122</v>
      </c>
      <c r="K67" s="151">
        <f t="shared" si="2"/>
        <v>-18</v>
      </c>
      <c r="L67" s="133">
        <f t="shared" si="0"/>
        <v>-0.12857142857142856</v>
      </c>
      <c r="M67" s="106" t="e">
        <f>#REF!/J67</f>
        <v>#REF!</v>
      </c>
    </row>
    <row r="68" spans="1:13" ht="13.5" customHeight="1">
      <c r="A68" s="34">
        <v>24</v>
      </c>
      <c r="B68" s="23">
        <v>5060</v>
      </c>
      <c r="C68" s="183"/>
      <c r="D68" s="183"/>
      <c r="F68" s="152">
        <v>9</v>
      </c>
      <c r="G68" s="152">
        <v>228</v>
      </c>
      <c r="H68" s="153" t="s">
        <v>174</v>
      </c>
      <c r="I68" s="150">
        <v>41</v>
      </c>
      <c r="J68" s="150">
        <v>47</v>
      </c>
      <c r="K68" s="151">
        <f t="shared" si="2"/>
        <v>6</v>
      </c>
      <c r="L68" s="133">
        <f t="shared" si="0"/>
        <v>0.14634146341463414</v>
      </c>
      <c r="M68" s="106" t="e">
        <f>#REF!/J68</f>
        <v>#REF!</v>
      </c>
    </row>
    <row r="69" spans="1:13" ht="13.5" customHeight="1">
      <c r="A69" s="34">
        <v>24</v>
      </c>
      <c r="B69" s="23">
        <v>5060</v>
      </c>
      <c r="C69" s="183"/>
      <c r="D69" s="183"/>
      <c r="F69" s="152">
        <v>9</v>
      </c>
      <c r="G69" s="152">
        <v>23387</v>
      </c>
      <c r="H69" s="153" t="s">
        <v>175</v>
      </c>
      <c r="I69" s="150">
        <v>52</v>
      </c>
      <c r="J69" s="150">
        <v>58</v>
      </c>
      <c r="K69" s="151">
        <f t="shared" si="2"/>
        <v>6</v>
      </c>
      <c r="L69" s="133">
        <f t="shared" si="0"/>
        <v>0.11538461538461539</v>
      </c>
      <c r="M69" s="106" t="e">
        <f>#REF!/J69</f>
        <v>#REF!</v>
      </c>
    </row>
    <row r="70" spans="1:13" ht="13.5" customHeight="1">
      <c r="A70" s="34"/>
      <c r="B70" s="23"/>
      <c r="C70" s="183"/>
      <c r="D70" s="183"/>
      <c r="F70" s="152"/>
      <c r="G70" s="152"/>
      <c r="H70" s="160" t="s">
        <v>83</v>
      </c>
      <c r="I70" s="161">
        <f>SUM(I64:I69)</f>
        <v>358</v>
      </c>
      <c r="J70" s="161">
        <f>SUM(J64:J69)</f>
        <v>363</v>
      </c>
      <c r="K70" s="162">
        <f>SUM(K64:K69)</f>
        <v>5</v>
      </c>
      <c r="L70" s="163">
        <f t="shared" si="0"/>
        <v>0.013966480446927373</v>
      </c>
      <c r="M70" s="115"/>
    </row>
    <row r="71" spans="1:13" ht="12" customHeight="1">
      <c r="A71" s="34"/>
      <c r="B71" s="23"/>
      <c r="C71" s="183"/>
      <c r="D71" s="183"/>
      <c r="F71" s="152"/>
      <c r="G71" s="152"/>
      <c r="H71" s="153"/>
      <c r="I71" s="150"/>
      <c r="J71" s="150"/>
      <c r="K71" s="151"/>
      <c r="L71" s="133"/>
      <c r="M71" s="115"/>
    </row>
    <row r="72" spans="1:13" ht="13.5" customHeight="1">
      <c r="A72" s="34">
        <v>24</v>
      </c>
      <c r="B72" s="23">
        <v>5060</v>
      </c>
      <c r="C72" s="183"/>
      <c r="D72" s="183"/>
      <c r="F72" s="152">
        <v>10</v>
      </c>
      <c r="G72" s="152">
        <v>215</v>
      </c>
      <c r="H72" s="153" t="s">
        <v>113</v>
      </c>
      <c r="I72" s="150">
        <v>27</v>
      </c>
      <c r="J72" s="150">
        <v>26</v>
      </c>
      <c r="K72" s="151">
        <f t="shared" si="2"/>
        <v>-1</v>
      </c>
      <c r="L72" s="133">
        <f t="shared" si="0"/>
        <v>-0.037037037037037035</v>
      </c>
      <c r="M72" s="106" t="e">
        <f>#REF!/J72</f>
        <v>#REF!</v>
      </c>
    </row>
    <row r="73" spans="1:13" ht="13.5" customHeight="1">
      <c r="A73" s="34">
        <v>24</v>
      </c>
      <c r="B73" s="23">
        <v>5060</v>
      </c>
      <c r="C73" s="183"/>
      <c r="D73" s="183"/>
      <c r="F73" s="152">
        <v>10</v>
      </c>
      <c r="G73" s="152">
        <v>219</v>
      </c>
      <c r="H73" s="153" t="s">
        <v>115</v>
      </c>
      <c r="I73" s="150">
        <v>75</v>
      </c>
      <c r="J73" s="150">
        <v>57</v>
      </c>
      <c r="K73" s="151">
        <f t="shared" si="2"/>
        <v>-18</v>
      </c>
      <c r="L73" s="133">
        <f t="shared" si="0"/>
        <v>-0.24</v>
      </c>
      <c r="M73" s="106" t="e">
        <f>#REF!/J73</f>
        <v>#REF!</v>
      </c>
    </row>
    <row r="74" spans="1:13" ht="13.5" customHeight="1">
      <c r="A74" s="34">
        <v>24</v>
      </c>
      <c r="B74" s="23">
        <v>5060</v>
      </c>
      <c r="C74" s="183"/>
      <c r="D74" s="183"/>
      <c r="F74" s="152">
        <v>10</v>
      </c>
      <c r="G74" s="152">
        <v>24951</v>
      </c>
      <c r="H74" s="153" t="s">
        <v>116</v>
      </c>
      <c r="I74" s="150">
        <v>20</v>
      </c>
      <c r="J74" s="150">
        <v>17</v>
      </c>
      <c r="K74" s="151">
        <f t="shared" si="2"/>
        <v>-3</v>
      </c>
      <c r="L74" s="133">
        <f t="shared" si="0"/>
        <v>-0.15</v>
      </c>
      <c r="M74" s="108" t="e">
        <f>#REF!/J74</f>
        <v>#REF!</v>
      </c>
    </row>
    <row r="75" spans="1:13" ht="13.5" customHeight="1">
      <c r="A75" s="34">
        <v>24</v>
      </c>
      <c r="B75" s="23">
        <v>5060</v>
      </c>
      <c r="C75" s="183"/>
      <c r="D75" s="183"/>
      <c r="F75" s="152">
        <v>10</v>
      </c>
      <c r="G75" s="152">
        <v>222</v>
      </c>
      <c r="H75" s="153" t="s">
        <v>117</v>
      </c>
      <c r="I75" s="150">
        <v>40</v>
      </c>
      <c r="J75" s="150">
        <v>34</v>
      </c>
      <c r="K75" s="151">
        <f t="shared" si="2"/>
        <v>-6</v>
      </c>
      <c r="L75" s="133">
        <f t="shared" si="0"/>
        <v>-0.15</v>
      </c>
      <c r="M75" s="106" t="e">
        <f>#REF!/J75</f>
        <v>#REF!</v>
      </c>
    </row>
    <row r="76" spans="1:13" ht="13.5" customHeight="1">
      <c r="A76" s="34">
        <v>24</v>
      </c>
      <c r="B76" s="23">
        <v>5060</v>
      </c>
      <c r="C76" s="183"/>
      <c r="D76" s="183"/>
      <c r="F76" s="152">
        <v>10</v>
      </c>
      <c r="G76" s="152">
        <v>224</v>
      </c>
      <c r="H76" s="153" t="s">
        <v>118</v>
      </c>
      <c r="I76" s="150">
        <v>71</v>
      </c>
      <c r="J76" s="150">
        <v>53</v>
      </c>
      <c r="K76" s="151">
        <f t="shared" si="2"/>
        <v>-18</v>
      </c>
      <c r="L76" s="133">
        <f t="shared" si="0"/>
        <v>-0.2535211267605634</v>
      </c>
      <c r="M76" s="106" t="e">
        <f>#REF!/J76</f>
        <v>#REF!</v>
      </c>
    </row>
    <row r="77" spans="1:13" ht="13.5" customHeight="1">
      <c r="A77" s="34"/>
      <c r="B77" s="23"/>
      <c r="C77" s="183"/>
      <c r="D77" s="183"/>
      <c r="F77" s="152"/>
      <c r="G77" s="152"/>
      <c r="H77" s="160" t="s">
        <v>179</v>
      </c>
      <c r="I77" s="161">
        <f>SUM(I72:I76)</f>
        <v>233</v>
      </c>
      <c r="J77" s="161">
        <f>SUM(J72:J76)</f>
        <v>187</v>
      </c>
      <c r="K77" s="162">
        <f>SUM(K72:K76)</f>
        <v>-46</v>
      </c>
      <c r="L77" s="163">
        <f t="shared" si="0"/>
        <v>-0.19742489270386265</v>
      </c>
      <c r="M77" s="107" t="e">
        <f>SUM(M72:M76)/6</f>
        <v>#REF!</v>
      </c>
    </row>
    <row r="78" spans="1:13" ht="12" customHeight="1">
      <c r="A78" s="34"/>
      <c r="B78" s="23"/>
      <c r="C78" s="183"/>
      <c r="D78" s="183"/>
      <c r="F78" s="152"/>
      <c r="G78" s="152"/>
      <c r="H78" s="153"/>
      <c r="I78" s="150"/>
      <c r="J78" s="150"/>
      <c r="K78" s="157"/>
      <c r="L78" s="134"/>
      <c r="M78" s="111"/>
    </row>
    <row r="79" spans="1:13" ht="13.5" customHeight="1">
      <c r="A79" s="34">
        <v>24</v>
      </c>
      <c r="B79" s="23">
        <v>5060</v>
      </c>
      <c r="C79" s="183"/>
      <c r="D79" s="183"/>
      <c r="F79" s="152">
        <v>11</v>
      </c>
      <c r="G79" s="152">
        <v>214</v>
      </c>
      <c r="H79" s="153" t="s">
        <v>119</v>
      </c>
      <c r="I79" s="150">
        <v>86</v>
      </c>
      <c r="J79" s="150">
        <v>52</v>
      </c>
      <c r="K79" s="151">
        <f t="shared" si="2"/>
        <v>-34</v>
      </c>
      <c r="L79" s="133">
        <f t="shared" si="0"/>
        <v>-0.3953488372093023</v>
      </c>
      <c r="M79" s="106" t="e">
        <f>#REF!/J79</f>
        <v>#REF!</v>
      </c>
    </row>
    <row r="80" spans="1:13" ht="13.5" customHeight="1">
      <c r="A80" s="34">
        <v>24</v>
      </c>
      <c r="B80" s="23">
        <v>5060</v>
      </c>
      <c r="C80" s="183"/>
      <c r="D80" s="183"/>
      <c r="F80" s="152">
        <v>11</v>
      </c>
      <c r="G80" s="152">
        <v>56794</v>
      </c>
      <c r="H80" s="153" t="s">
        <v>120</v>
      </c>
      <c r="I80" s="150">
        <v>54</v>
      </c>
      <c r="J80" s="150">
        <v>47</v>
      </c>
      <c r="K80" s="151">
        <f t="shared" si="2"/>
        <v>-7</v>
      </c>
      <c r="L80" s="133">
        <f t="shared" si="0"/>
        <v>-0.12962962962962962</v>
      </c>
      <c r="M80" s="106" t="e">
        <f>#REF!/J80</f>
        <v>#REF!</v>
      </c>
    </row>
    <row r="81" spans="1:13" ht="13.5" customHeight="1">
      <c r="A81" s="34"/>
      <c r="B81" s="23"/>
      <c r="C81" s="183"/>
      <c r="D81" s="183"/>
      <c r="F81" s="152">
        <v>11</v>
      </c>
      <c r="G81" s="152"/>
      <c r="H81" s="153" t="s">
        <v>183</v>
      </c>
      <c r="I81" s="150">
        <v>0</v>
      </c>
      <c r="J81" s="150">
        <v>26</v>
      </c>
      <c r="K81" s="151">
        <f t="shared" si="2"/>
        <v>26</v>
      </c>
      <c r="L81" s="133"/>
      <c r="M81" s="106"/>
    </row>
    <row r="82" spans="1:13" ht="13.5" customHeight="1">
      <c r="A82" s="34">
        <v>24</v>
      </c>
      <c r="B82" s="23">
        <v>5060</v>
      </c>
      <c r="C82" s="183"/>
      <c r="D82" s="183"/>
      <c r="F82" s="152">
        <v>11</v>
      </c>
      <c r="G82" s="152">
        <v>57545</v>
      </c>
      <c r="H82" s="153" t="s">
        <v>121</v>
      </c>
      <c r="I82" s="150">
        <v>18</v>
      </c>
      <c r="J82" s="150">
        <v>37</v>
      </c>
      <c r="K82" s="151">
        <f t="shared" si="2"/>
        <v>19</v>
      </c>
      <c r="L82" s="133">
        <f t="shared" si="0"/>
        <v>1.0555555555555556</v>
      </c>
      <c r="M82" s="106" t="e">
        <f>#REF!/J82</f>
        <v>#REF!</v>
      </c>
    </row>
    <row r="83" spans="1:13" ht="13.5" customHeight="1">
      <c r="A83" s="34">
        <v>24</v>
      </c>
      <c r="B83" s="23">
        <v>5060</v>
      </c>
      <c r="C83" s="183"/>
      <c r="D83" s="183"/>
      <c r="F83" s="152">
        <v>11</v>
      </c>
      <c r="G83" s="152">
        <v>229</v>
      </c>
      <c r="H83" s="153" t="s">
        <v>122</v>
      </c>
      <c r="I83" s="150">
        <v>322</v>
      </c>
      <c r="J83" s="150">
        <v>328</v>
      </c>
      <c r="K83" s="151">
        <f t="shared" si="2"/>
        <v>6</v>
      </c>
      <c r="L83" s="133">
        <f t="shared" si="0"/>
        <v>0.018633540372670808</v>
      </c>
      <c r="M83" s="106" t="e">
        <f>#REF!/J83</f>
        <v>#REF!</v>
      </c>
    </row>
    <row r="84" spans="1:13" ht="13.5" customHeight="1">
      <c r="A84" s="34">
        <v>24</v>
      </c>
      <c r="B84" s="23">
        <v>5060</v>
      </c>
      <c r="C84" s="183"/>
      <c r="D84" s="183"/>
      <c r="F84" s="152">
        <v>11</v>
      </c>
      <c r="G84" s="152">
        <v>230</v>
      </c>
      <c r="H84" s="153" t="s">
        <v>123</v>
      </c>
      <c r="I84" s="150">
        <v>69</v>
      </c>
      <c r="J84" s="150">
        <v>65</v>
      </c>
      <c r="K84" s="151">
        <f t="shared" si="2"/>
        <v>-4</v>
      </c>
      <c r="L84" s="133">
        <f t="shared" si="0"/>
        <v>-0.057971014492753624</v>
      </c>
      <c r="M84" s="106" t="e">
        <f>#REF!/J84</f>
        <v>#REF!</v>
      </c>
    </row>
    <row r="85" spans="1:13" ht="13.5" customHeight="1">
      <c r="A85" s="34">
        <v>24</v>
      </c>
      <c r="B85" s="23">
        <v>5060</v>
      </c>
      <c r="C85" s="183"/>
      <c r="D85" s="183"/>
      <c r="F85" s="152">
        <v>11</v>
      </c>
      <c r="G85" s="152">
        <v>24901</v>
      </c>
      <c r="H85" s="153" t="s">
        <v>124</v>
      </c>
      <c r="I85" s="150">
        <v>81</v>
      </c>
      <c r="J85" s="150">
        <v>72</v>
      </c>
      <c r="K85" s="151">
        <f t="shared" si="2"/>
        <v>-9</v>
      </c>
      <c r="L85" s="133">
        <f t="shared" si="0"/>
        <v>-0.1111111111111111</v>
      </c>
      <c r="M85" s="106" t="e">
        <f>#REF!/J85</f>
        <v>#REF!</v>
      </c>
    </row>
    <row r="86" spans="1:13" ht="13.5" customHeight="1">
      <c r="A86" s="34"/>
      <c r="B86" s="23"/>
      <c r="C86" s="183"/>
      <c r="D86" s="183"/>
      <c r="F86" s="152"/>
      <c r="G86" s="152"/>
      <c r="H86" s="160" t="s">
        <v>180</v>
      </c>
      <c r="I86" s="161">
        <f>SUM(I79:I85)</f>
        <v>630</v>
      </c>
      <c r="J86" s="161">
        <f>SUM(J79:J85)</f>
        <v>627</v>
      </c>
      <c r="K86" s="162">
        <f>SUM(K79:K85)</f>
        <v>-3</v>
      </c>
      <c r="L86" s="163">
        <f t="shared" si="0"/>
        <v>-0.004761904761904762</v>
      </c>
      <c r="M86" s="106"/>
    </row>
    <row r="87" spans="1:13" ht="12" customHeight="1">
      <c r="A87" s="34"/>
      <c r="B87" s="23"/>
      <c r="C87" s="183"/>
      <c r="D87" s="183"/>
      <c r="F87" s="152"/>
      <c r="G87" s="152"/>
      <c r="H87" s="153"/>
      <c r="I87" s="150"/>
      <c r="J87" s="150"/>
      <c r="K87" s="151"/>
      <c r="L87" s="134"/>
      <c r="M87" s="109" t="e">
        <f>SUM(M79:M85)/6</f>
        <v>#REF!</v>
      </c>
    </row>
    <row r="88" spans="1:13" ht="13.5" customHeight="1">
      <c r="A88" s="34">
        <v>24</v>
      </c>
      <c r="B88" s="23">
        <v>5060</v>
      </c>
      <c r="C88" s="183"/>
      <c r="D88" s="183"/>
      <c r="F88" s="152">
        <v>12</v>
      </c>
      <c r="G88" s="152">
        <v>217</v>
      </c>
      <c r="H88" s="153" t="s">
        <v>125</v>
      </c>
      <c r="I88" s="150">
        <v>35</v>
      </c>
      <c r="J88" s="150">
        <v>26</v>
      </c>
      <c r="K88" s="151">
        <f t="shared" si="2"/>
        <v>-9</v>
      </c>
      <c r="L88" s="133">
        <f t="shared" si="0"/>
        <v>-0.2571428571428571</v>
      </c>
      <c r="M88" s="106" t="e">
        <f>#REF!/J88</f>
        <v>#REF!</v>
      </c>
    </row>
    <row r="89" spans="1:13" ht="13.5" customHeight="1">
      <c r="A89" s="34">
        <v>24</v>
      </c>
      <c r="B89" s="23">
        <v>5060</v>
      </c>
      <c r="C89" s="183"/>
      <c r="D89" s="183"/>
      <c r="F89" s="152">
        <v>12</v>
      </c>
      <c r="G89" s="152">
        <v>223</v>
      </c>
      <c r="H89" s="153" t="s">
        <v>126</v>
      </c>
      <c r="I89" s="150">
        <v>50</v>
      </c>
      <c r="J89" s="150">
        <v>53</v>
      </c>
      <c r="K89" s="151">
        <f t="shared" si="2"/>
        <v>3</v>
      </c>
      <c r="L89" s="133">
        <f t="shared" si="0"/>
        <v>0.06</v>
      </c>
      <c r="M89" s="106" t="e">
        <f>#REF!/J89</f>
        <v>#REF!</v>
      </c>
    </row>
    <row r="90" spans="1:13" ht="13.5" customHeight="1">
      <c r="A90" s="34">
        <v>24</v>
      </c>
      <c r="B90" s="23">
        <v>5060</v>
      </c>
      <c r="C90" s="183"/>
      <c r="D90" s="183"/>
      <c r="F90" s="152">
        <v>12</v>
      </c>
      <c r="G90" s="152">
        <v>225</v>
      </c>
      <c r="H90" s="153" t="s">
        <v>127</v>
      </c>
      <c r="I90" s="150">
        <v>22</v>
      </c>
      <c r="J90" s="150">
        <v>18</v>
      </c>
      <c r="K90" s="151">
        <f t="shared" si="2"/>
        <v>-4</v>
      </c>
      <c r="L90" s="133">
        <f t="shared" si="0"/>
        <v>-0.18181818181818182</v>
      </c>
      <c r="M90" s="106" t="e">
        <f>#REF!/J90</f>
        <v>#REF!</v>
      </c>
    </row>
    <row r="91" spans="1:13" ht="13.5" customHeight="1">
      <c r="A91" s="34">
        <v>24</v>
      </c>
      <c r="B91" s="23">
        <v>5060</v>
      </c>
      <c r="C91" s="183"/>
      <c r="D91" s="183"/>
      <c r="F91" s="152">
        <v>12</v>
      </c>
      <c r="G91" s="152">
        <v>25231</v>
      </c>
      <c r="H91" s="153" t="s">
        <v>128</v>
      </c>
      <c r="I91" s="150">
        <v>35</v>
      </c>
      <c r="J91" s="150">
        <v>18</v>
      </c>
      <c r="K91" s="151">
        <f t="shared" si="2"/>
        <v>-17</v>
      </c>
      <c r="L91" s="133">
        <f>K91/I91</f>
        <v>-0.4857142857142857</v>
      </c>
      <c r="M91" s="106" t="e">
        <f>#REF!/J91</f>
        <v>#REF!</v>
      </c>
    </row>
    <row r="92" spans="1:13" ht="13.5" customHeight="1">
      <c r="A92" s="34">
        <v>24</v>
      </c>
      <c r="B92" s="23">
        <v>5060</v>
      </c>
      <c r="C92" s="183"/>
      <c r="D92" s="183"/>
      <c r="F92" s="152">
        <v>12</v>
      </c>
      <c r="G92" s="152">
        <v>226</v>
      </c>
      <c r="H92" s="153" t="s">
        <v>129</v>
      </c>
      <c r="I92" s="150">
        <v>34</v>
      </c>
      <c r="J92" s="150">
        <v>29</v>
      </c>
      <c r="K92" s="151">
        <f t="shared" si="2"/>
        <v>-5</v>
      </c>
      <c r="L92" s="133">
        <f>K92/I92</f>
        <v>-0.14705882352941177</v>
      </c>
      <c r="M92" s="106" t="e">
        <f>#REF!/J92</f>
        <v>#REF!</v>
      </c>
    </row>
    <row r="93" spans="1:13" ht="13.5" customHeight="1">
      <c r="A93" s="34"/>
      <c r="B93" s="23"/>
      <c r="C93" s="183"/>
      <c r="D93" s="183"/>
      <c r="F93" s="152"/>
      <c r="G93" s="152"/>
      <c r="H93" s="160" t="s">
        <v>181</v>
      </c>
      <c r="I93" s="161">
        <f>SUM(I88:I92)</f>
        <v>176</v>
      </c>
      <c r="J93" s="161">
        <f>SUM(J88:J92)</f>
        <v>144</v>
      </c>
      <c r="K93" s="162">
        <f>SUM(K88:K92)</f>
        <v>-32</v>
      </c>
      <c r="L93" s="163">
        <f>K93/I93</f>
        <v>-0.18181818181818182</v>
      </c>
      <c r="M93" s="107" t="e">
        <f>SUM(M88:M92)/5</f>
        <v>#REF!</v>
      </c>
    </row>
    <row r="94" spans="1:13" ht="7.5" customHeight="1" thickBot="1">
      <c r="A94" s="34"/>
      <c r="B94" s="23"/>
      <c r="C94" s="183"/>
      <c r="D94" s="183"/>
      <c r="F94" s="152"/>
      <c r="G94" s="152"/>
      <c r="H94" s="153"/>
      <c r="I94" s="150"/>
      <c r="J94" s="150"/>
      <c r="K94" s="151"/>
      <c r="L94" s="134"/>
      <c r="M94" s="111"/>
    </row>
    <row r="95" spans="1:13" ht="13.5" customHeight="1" hidden="1">
      <c r="A95" s="34"/>
      <c r="B95" s="23"/>
      <c r="C95" s="183"/>
      <c r="D95" s="183"/>
      <c r="F95" s="154"/>
      <c r="G95" s="139"/>
      <c r="H95" s="121"/>
      <c r="I95" s="155"/>
      <c r="J95" s="155"/>
      <c r="K95" s="156"/>
      <c r="L95" s="135"/>
      <c r="M95" s="76">
        <v>0.1892</v>
      </c>
    </row>
    <row r="96" spans="1:13" ht="13.5" customHeight="1" hidden="1">
      <c r="A96" s="34"/>
      <c r="B96" s="23"/>
      <c r="C96" s="183"/>
      <c r="D96" s="183"/>
      <c r="F96" s="137">
        <v>1</v>
      </c>
      <c r="G96" s="138">
        <v>28037</v>
      </c>
      <c r="H96" s="132" t="s">
        <v>130</v>
      </c>
      <c r="I96" s="140"/>
      <c r="J96" s="140"/>
      <c r="K96" s="141"/>
      <c r="L96" s="142"/>
      <c r="M96" s="38"/>
    </row>
    <row r="97" spans="1:13" ht="13.5" customHeight="1" hidden="1">
      <c r="A97" s="34"/>
      <c r="B97" s="23"/>
      <c r="C97" s="183"/>
      <c r="D97" s="183"/>
      <c r="F97" s="137">
        <v>5</v>
      </c>
      <c r="G97" s="138">
        <v>203</v>
      </c>
      <c r="H97" s="132" t="s">
        <v>131</v>
      </c>
      <c r="I97" s="140"/>
      <c r="J97" s="140"/>
      <c r="K97" s="141"/>
      <c r="L97" s="142"/>
      <c r="M97" s="32"/>
    </row>
    <row r="98" spans="1:13" ht="13.5" customHeight="1" hidden="1">
      <c r="A98" s="34"/>
      <c r="B98" s="23"/>
      <c r="C98" s="183"/>
      <c r="D98" s="183"/>
      <c r="F98" s="137"/>
      <c r="G98" s="138">
        <v>27786</v>
      </c>
      <c r="H98" s="136" t="s">
        <v>132</v>
      </c>
      <c r="I98" s="143"/>
      <c r="J98" s="143"/>
      <c r="K98" s="144"/>
      <c r="L98" s="145"/>
      <c r="M98" s="32"/>
    </row>
    <row r="99" spans="1:13" ht="13.5" customHeight="1" hidden="1">
      <c r="A99" s="34">
        <v>24</v>
      </c>
      <c r="B99" s="23">
        <v>5060</v>
      </c>
      <c r="C99" s="183"/>
      <c r="D99" s="183"/>
      <c r="F99" s="137"/>
      <c r="G99" s="138">
        <v>221</v>
      </c>
      <c r="H99" s="132" t="s">
        <v>133</v>
      </c>
      <c r="I99" s="140"/>
      <c r="J99" s="140"/>
      <c r="K99" s="141"/>
      <c r="L99" s="142"/>
      <c r="M99" s="38"/>
    </row>
    <row r="100" spans="1:13" ht="13.5" customHeight="1" hidden="1">
      <c r="A100" s="34">
        <v>24</v>
      </c>
      <c r="B100" s="23">
        <v>5060</v>
      </c>
      <c r="C100" s="183"/>
      <c r="D100" s="183"/>
      <c r="F100" s="137"/>
      <c r="G100" s="138">
        <v>50034</v>
      </c>
      <c r="H100" s="132" t="s">
        <v>134</v>
      </c>
      <c r="I100" s="140"/>
      <c r="J100" s="140"/>
      <c r="K100" s="141"/>
      <c r="L100" s="142"/>
      <c r="M100" s="47"/>
    </row>
    <row r="101" spans="1:13" ht="11.25" customHeight="1" hidden="1" thickBot="1">
      <c r="A101" s="116"/>
      <c r="B101" s="117"/>
      <c r="C101" s="183"/>
      <c r="D101" s="183"/>
      <c r="F101" s="139"/>
      <c r="G101" s="139"/>
      <c r="H101" s="121"/>
      <c r="I101" s="146"/>
      <c r="J101" s="147"/>
      <c r="K101" s="148"/>
      <c r="L101" s="149"/>
      <c r="M101" s="118"/>
    </row>
    <row r="102" spans="1:13" ht="13.5" customHeight="1" thickBot="1">
      <c r="A102" s="24"/>
      <c r="B102" s="42"/>
      <c r="C102" s="184"/>
      <c r="D102" s="184"/>
      <c r="F102" s="164"/>
      <c r="G102" s="165"/>
      <c r="H102" s="166" t="s">
        <v>105</v>
      </c>
      <c r="I102" s="167">
        <f>SUM(I11+I17+I24+I31+I38+I45+I57+I62+I70+I77+I86+I93)</f>
        <v>2898</v>
      </c>
      <c r="J102" s="167">
        <f>SUM(J11+J17+J24+J31+J38+J45+J57+J62+J70+J77+J86+J93)</f>
        <v>2693</v>
      </c>
      <c r="K102" s="167">
        <f>SUM(K11+K17+K24+K31+K38+K45+K57+K62+K70+K77+K86+K93)</f>
        <v>-206</v>
      </c>
      <c r="L102" s="168">
        <f>K102/I102</f>
        <v>-0.07108350586611456</v>
      </c>
      <c r="M102" s="119" t="e">
        <f>SUM(M11+M24+#REF!+#REF!+#REF!+#REF!+M77+M87+M93)/9</f>
        <v>#REF!</v>
      </c>
    </row>
    <row r="103" spans="6:12" ht="15" hidden="1">
      <c r="F103" s="122" t="s">
        <v>110</v>
      </c>
      <c r="G103" s="123"/>
      <c r="H103" s="124" t="s">
        <v>111</v>
      </c>
      <c r="I103" s="125">
        <f>SUM(I11+I24+I31+I38+I57)</f>
        <v>1146</v>
      </c>
      <c r="J103" s="125">
        <f>SUM(J11+J24+J31+J38+J57)</f>
        <v>983</v>
      </c>
      <c r="K103" s="158">
        <f>SUM(K11+K24+K31+K38+K57)</f>
        <v>-163</v>
      </c>
      <c r="L103" s="126">
        <f>K103/I103</f>
        <v>-0.14223385689354276</v>
      </c>
    </row>
    <row r="104" spans="6:12" ht="3.75" customHeight="1" thickBot="1">
      <c r="F104" s="127"/>
      <c r="G104" s="128"/>
      <c r="H104" s="129" t="s">
        <v>112</v>
      </c>
      <c r="I104" s="130">
        <f>SUM(I70+I77+I86+I93)</f>
        <v>1397</v>
      </c>
      <c r="J104" s="130">
        <f>SUM(J70+J77+J86+J93)</f>
        <v>1321</v>
      </c>
      <c r="K104" s="159">
        <f>SUM(K70+K77+K86+K93)</f>
        <v>-76</v>
      </c>
      <c r="L104" s="131">
        <f>K104/I104</f>
        <v>-0.05440229062276306</v>
      </c>
    </row>
    <row r="105" spans="6:13" ht="15">
      <c r="F105" s="169" t="s">
        <v>110</v>
      </c>
      <c r="G105" s="170"/>
      <c r="H105" s="171" t="s">
        <v>111</v>
      </c>
      <c r="I105" s="172">
        <f>SUM(I11+I17+I24+I31+I38+I45+I57)</f>
        <v>1385</v>
      </c>
      <c r="J105" s="172">
        <f>SUM(J11+J17+J24+J31+J38+J45+J57)</f>
        <v>1229</v>
      </c>
      <c r="K105" s="172">
        <f>SUM(K11+K17+K24+K31+K38+K45+K57)</f>
        <v>-157</v>
      </c>
      <c r="L105" s="180">
        <f>K105/I105</f>
        <v>-0.11335740072202166</v>
      </c>
      <c r="M105" s="126">
        <f>L105/I105</f>
        <v>-8.184649871626113E-05</v>
      </c>
    </row>
    <row r="106" spans="6:13" ht="15.75" thickBot="1">
      <c r="F106" s="173"/>
      <c r="G106" s="174"/>
      <c r="H106" s="175" t="s">
        <v>112</v>
      </c>
      <c r="I106" s="176">
        <f>SUM(I93+I86+I77+I70+I62)</f>
        <v>1513</v>
      </c>
      <c r="J106" s="176">
        <f>SUM(J93+J86+J77+J70+J62)</f>
        <v>1464</v>
      </c>
      <c r="K106" s="176">
        <f>SUM(K93+K86+K77+K70+K62)</f>
        <v>-49</v>
      </c>
      <c r="L106" s="179">
        <f>K106/I106</f>
        <v>-0.03238598810310641</v>
      </c>
      <c r="M106" s="131">
        <f>L106/I106</f>
        <v>-2.1405147457439796E-05</v>
      </c>
    </row>
  </sheetData>
  <sheetProtection/>
  <mergeCells count="5">
    <mergeCell ref="F1:L1"/>
    <mergeCell ref="F3:L3"/>
    <mergeCell ref="I4:L4"/>
    <mergeCell ref="F2:L2"/>
    <mergeCell ref="I49:L49"/>
  </mergeCells>
  <printOptions/>
  <pageMargins left="0.7" right="0.45" top="0.5" bottom="0.25" header="0.3" footer="0.3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Six Year History D5060 Summary (2.10.14).xls</dc:title>
  <dc:subject/>
  <dc:creator>Gayle Knepper</dc:creator>
  <cp:keywords/>
  <dc:description/>
  <cp:lastModifiedBy>Theresa Maier</cp:lastModifiedBy>
  <cp:lastPrinted>2016-07-01T23:21:45Z</cp:lastPrinted>
  <dcterms:created xsi:type="dcterms:W3CDTF">2014-02-11T13:51:33Z</dcterms:created>
  <dcterms:modified xsi:type="dcterms:W3CDTF">2016-09-26T18:01:20Z</dcterms:modified>
  <cp:category/>
  <cp:version/>
  <cp:contentType/>
  <cp:contentStatus/>
</cp:coreProperties>
</file>