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766"/>
  <workbookPr/>
  <mc:AlternateContent xmlns:mc="http://schemas.openxmlformats.org/markup-compatibility/2006">
    <mc:Choice Requires="x15">
      <x15ac:absPath xmlns:x15ac="http://schemas.microsoft.com/office/spreadsheetml/2010/11/ac" url="C:\Users\JohnF\Documents\_Rotary\Future Vision\Calculator\"/>
    </mc:Choice>
  </mc:AlternateContent>
  <bookViews>
    <workbookView xWindow="5430" yWindow="465" windowWidth="26085" windowHeight="12795"/>
  </bookViews>
  <sheets>
    <sheet name="Budget" sheetId="2" r:id="rId1"/>
    <sheet name="Funding" sheetId="1" r:id="rId2"/>
    <sheet name="Instructions and Notes" sheetId="6" r:id="rId3"/>
  </sheets>
  <definedNames>
    <definedName name="ClubGlobal">Funding!#REF!</definedName>
    <definedName name="ClubLim" comment="Max DDF per club for the grant type.">Funding!$D$65</definedName>
    <definedName name="ClubLimit" comment="Max 5340 per per club DDF for the project type.">Funding!$D$65</definedName>
    <definedName name="Dist" comment="District Grant">Funding!#REF!</definedName>
    <definedName name="DistGlobal">Funding!#REF!</definedName>
    <definedName name="FVDistricts">Funding!#REF!</definedName>
    <definedName name="Global" comment="Club-developed Global Grant">Funding!#REF!</definedName>
    <definedName name="_xlnm.Print_Area" localSheetId="0">Budget!$A$1:$H$35</definedName>
    <definedName name="_xlnm.Print_Area" localSheetId="1">Funding!$A$1:$F$54</definedName>
    <definedName name="ProjLimit" comment="Max 5340 project DDF for the project type.">Funding!$E$65</definedName>
    <definedName name="Ratio" comment="Club funds match ration for the grant type.">Funding!$C$65</definedName>
    <definedName name="Type" comment="Type of Grant">Funding!#REF!</definedName>
  </definedNames>
  <calcPr calcId="171027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7" i="1" l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8" i="1"/>
  <c r="A34" i="1" s="1"/>
  <c r="B51" i="1" l="1"/>
  <c r="B6" i="1"/>
  <c r="I9" i="1"/>
  <c r="J9" i="1"/>
  <c r="K9" i="1"/>
  <c r="I10" i="1"/>
  <c r="J10" i="1"/>
  <c r="K10" i="1"/>
  <c r="I11" i="1"/>
  <c r="J11" i="1"/>
  <c r="K11" i="1"/>
  <c r="I12" i="1"/>
  <c r="J12" i="1"/>
  <c r="K12" i="1"/>
  <c r="I13" i="1"/>
  <c r="J13" i="1"/>
  <c r="K13" i="1"/>
  <c r="I14" i="1"/>
  <c r="J14" i="1"/>
  <c r="K14" i="1"/>
  <c r="I15" i="1"/>
  <c r="J15" i="1"/>
  <c r="K15" i="1"/>
  <c r="I16" i="1"/>
  <c r="J16" i="1"/>
  <c r="K16" i="1"/>
  <c r="I17" i="1"/>
  <c r="J17" i="1"/>
  <c r="K17" i="1"/>
  <c r="I18" i="1"/>
  <c r="J18" i="1"/>
  <c r="K18" i="1"/>
  <c r="I19" i="1"/>
  <c r="J19" i="1"/>
  <c r="K19" i="1"/>
  <c r="I20" i="1"/>
  <c r="J20" i="1"/>
  <c r="K20" i="1"/>
  <c r="I21" i="1"/>
  <c r="J21" i="1"/>
  <c r="K21" i="1"/>
  <c r="I22" i="1"/>
  <c r="J22" i="1"/>
  <c r="K22" i="1"/>
  <c r="I23" i="1"/>
  <c r="J23" i="1"/>
  <c r="K23" i="1"/>
  <c r="I24" i="1"/>
  <c r="J24" i="1"/>
  <c r="K24" i="1"/>
  <c r="I25" i="1"/>
  <c r="J25" i="1"/>
  <c r="K25" i="1"/>
  <c r="I26" i="1"/>
  <c r="J26" i="1"/>
  <c r="K26" i="1"/>
  <c r="I27" i="1"/>
  <c r="J27" i="1"/>
  <c r="K27" i="1"/>
  <c r="I28" i="1"/>
  <c r="J28" i="1"/>
  <c r="K28" i="1"/>
  <c r="I29" i="1"/>
  <c r="J29" i="1"/>
  <c r="K29" i="1"/>
  <c r="I30" i="1"/>
  <c r="J30" i="1"/>
  <c r="K30" i="1"/>
  <c r="I31" i="1"/>
  <c r="J31" i="1"/>
  <c r="K31" i="1"/>
  <c r="I32" i="1"/>
  <c r="J32" i="1"/>
  <c r="K32" i="1"/>
  <c r="I33" i="1"/>
  <c r="J33" i="1"/>
  <c r="K33" i="1"/>
  <c r="J8" i="1"/>
  <c r="K8" i="1"/>
  <c r="I8" i="1"/>
  <c r="E36" i="1" l="1"/>
  <c r="D36" i="1"/>
  <c r="F33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8" i="1"/>
  <c r="D42" i="1" l="1"/>
  <c r="D44" i="1" s="1"/>
  <c r="G33" i="1" l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8" i="1"/>
  <c r="G17" i="1"/>
  <c r="G16" i="1"/>
  <c r="G15" i="1"/>
  <c r="G14" i="1"/>
  <c r="G13" i="1"/>
  <c r="G12" i="1"/>
  <c r="G11" i="1"/>
  <c r="E38" i="1" l="1"/>
  <c r="D38" i="1"/>
  <c r="F38" i="1" s="1"/>
  <c r="F36" i="1" l="1"/>
  <c r="C6" i="2"/>
  <c r="A6" i="2"/>
  <c r="G19" i="1"/>
  <c r="E1" i="2"/>
  <c r="G5" i="2"/>
  <c r="E5" i="2"/>
  <c r="C5" i="2"/>
  <c r="E43" i="2"/>
  <c r="B4" i="2"/>
  <c r="B3" i="2"/>
  <c r="G30" i="2"/>
  <c r="G34" i="2" s="1"/>
  <c r="G8" i="1" l="1"/>
  <c r="F40" i="1"/>
  <c r="F42" i="1"/>
  <c r="G10" i="1"/>
  <c r="G9" i="1"/>
  <c r="G6" i="1" l="1"/>
  <c r="D6" i="1"/>
  <c r="D6" i="2" s="1"/>
  <c r="F44" i="1"/>
  <c r="G46" i="1" s="1"/>
  <c r="B6" i="2"/>
  <c r="G48" i="1" l="1"/>
  <c r="F48" i="1"/>
  <c r="G50" i="1"/>
  <c r="E6" i="2"/>
  <c r="E6" i="1"/>
  <c r="F46" i="1"/>
  <c r="F50" i="1" s="1"/>
  <c r="F6" i="1" l="1"/>
  <c r="G6" i="2" s="1"/>
</calcChain>
</file>

<file path=xl/sharedStrings.xml><?xml version="1.0" encoding="utf-8"?>
<sst xmlns="http://schemas.openxmlformats.org/spreadsheetml/2006/main" count="153" uniqueCount="120">
  <si>
    <t>Project:</t>
  </si>
  <si>
    <t>Location:</t>
  </si>
  <si>
    <t>D-</t>
  </si>
  <si>
    <t>RI#</t>
  </si>
  <si>
    <t>Date:</t>
  </si>
  <si>
    <t>District</t>
  </si>
  <si>
    <t>Cash</t>
  </si>
  <si>
    <t>Total</t>
  </si>
  <si>
    <t>Enter data only in the</t>
  </si>
  <si>
    <t>areas.</t>
  </si>
  <si>
    <t>Budget Item</t>
  </si>
  <si>
    <t>Name of Supplier</t>
  </si>
  <si>
    <t>Amount</t>
  </si>
  <si>
    <t>Project Country Total:</t>
  </si>
  <si>
    <t>Conversion Rate:</t>
  </si>
  <si>
    <t>USD Total:</t>
  </si>
  <si>
    <t>:1 USD</t>
  </si>
  <si>
    <t>Click here for current and past exchange rates</t>
  </si>
  <si>
    <t>Template Rev: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</si>
  <si>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</si>
  <si>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</si>
  <si>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</si>
  <si>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</si>
  <si>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</si>
  <si>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</si>
  <si>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</si>
  <si>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</si>
  <si>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</si>
  <si>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</si>
  <si>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</si>
  <si>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</si>
  <si>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2007</t>
  </si>
  <si>
    <t>2008</t>
  </si>
  <si>
    <t>2009</t>
  </si>
  <si>
    <t>Month</t>
  </si>
  <si>
    <t>Year</t>
  </si>
  <si>
    <t>you may have to make http://www.rotary.org</t>
  </si>
  <si>
    <t>Earliest available table: 03/2007</t>
  </si>
  <si>
    <t>Go directly to rate table</t>
  </si>
  <si>
    <t xml:space="preserve">       OR</t>
  </si>
  <si>
    <t>Internet Options / Security / Trusted sites</t>
  </si>
  <si>
    <t>Click cell to select month and year:</t>
  </si>
  <si>
    <t>(Depending on your security settings,</t>
  </si>
  <si>
    <t>a trusted site.)</t>
  </si>
  <si>
    <t>For any questions, problems or corrections needed, please contact John Fistere, 619-447-1907</t>
  </si>
  <si>
    <t>Project Year:</t>
  </si>
  <si>
    <t>Last edited by:</t>
  </si>
  <si>
    <t>2010</t>
  </si>
  <si>
    <t>DDF</t>
  </si>
  <si>
    <t>D5340 Contact:</t>
  </si>
  <si>
    <t>Suggestion: Save this file to the new project name before adding or changing data.</t>
  </si>
  <si>
    <t>Match ratio</t>
  </si>
  <si>
    <t>Club Limit</t>
  </si>
  <si>
    <t>Dist. 5340 DDF Limits</t>
  </si>
  <si>
    <t>Add'l Clubs/Dists.</t>
  </si>
  <si>
    <t>tinted</t>
  </si>
  <si>
    <t>Club Name (or District)</t>
  </si>
  <si>
    <t>NOTES:</t>
  </si>
  <si>
    <t>Only tinted cells should be modified.  The sheets are protected for your convenience, but there is no password.</t>
  </si>
  <si>
    <t>Currency:</t>
  </si>
  <si>
    <t>USD</t>
  </si>
  <si>
    <t>Please send the sheet showing the error or change required as an attachment.</t>
  </si>
  <si>
    <t>If you find a need for modification, go ahead and make the change, but please advise John Fistere at JFistere@cox.net or 619-447-1907.</t>
  </si>
  <si>
    <t>D5340,&lt;&gt;DistGlobal,0 Club$ and DDF</t>
  </si>
  <si>
    <t>D5340, &lt;&gt;DistGlobal, DDF &gt; ratio * Club$</t>
  </si>
  <si>
    <t>D5340, DDF &gt; Club Limit</t>
  </si>
  <si>
    <t>Possible messages:</t>
  </si>
  <si>
    <t>Future Vision Project Budget</t>
  </si>
  <si>
    <t>Project Budget:</t>
  </si>
  <si>
    <t xml:space="preserve">Total Funding: </t>
  </si>
  <si>
    <t xml:space="preserve">Directions: </t>
  </si>
  <si>
    <t>The Total Funding will be calculated.</t>
  </si>
  <si>
    <t xml:space="preserve">This is just a calculator.  The funding proposed for any project must be entered online at </t>
  </si>
  <si>
    <t>or</t>
  </si>
  <si>
    <t>http://www.matchinggrants.org/global</t>
  </si>
  <si>
    <t>2011</t>
  </si>
  <si>
    <t>See below for exchange rate tables.</t>
  </si>
  <si>
    <t>DDF match of club funds equal to or less than the club contribution</t>
  </si>
  <si>
    <t>2012</t>
  </si>
  <si>
    <t>2013</t>
  </si>
  <si>
    <t>2014</t>
  </si>
  <si>
    <t>For questions or suggestions, contact</t>
  </si>
  <si>
    <t>INSTRUCTIONS:</t>
  </si>
  <si>
    <t>Click on the Budget tab and enter budget items to equal the cost of the project.  If you wish enter just one number for the complete project.</t>
  </si>
  <si>
    <t>Click on the Funding tab and enter the Club names, Districts, Cash pledged, and DDF allocated for the project from each source.</t>
  </si>
  <si>
    <t>The RI match and the total funding provided will be calculated as well as the difference between the budget and funding identified.</t>
  </si>
  <si>
    <t>Rows 41 and 43 show the additional funds needed without additional DDF and with DDF at a 1:1 match.</t>
  </si>
  <si>
    <t>DDF equal to or less than $10,000 per club.  (No limit per project.)</t>
  </si>
  <si>
    <t>The following District 5340 rules are automatically checked</t>
  </si>
  <si>
    <t>Grant link:</t>
  </si>
  <si>
    <t>Other Orgs</t>
  </si>
  <si>
    <t>JohnFistere@gmail.com</t>
  </si>
  <si>
    <t>Cash &amp; DDF</t>
  </si>
  <si>
    <t>Total Project Funding</t>
  </si>
  <si>
    <t>Total funding pledged, including RI match</t>
  </si>
  <si>
    <t>Project Funding Required (Budget)</t>
  </si>
  <si>
    <t>World Fund Match</t>
  </si>
  <si>
    <t>Amount to send TRF if not sent directly to Project Account:</t>
  </si>
  <si>
    <t>of cash contribution</t>
  </si>
  <si>
    <t>G-</t>
  </si>
  <si>
    <t>Host Club</t>
  </si>
  <si>
    <t>International Club</t>
  </si>
  <si>
    <r>
      <t xml:space="preserve">Enter the project budget on the </t>
    </r>
    <r>
      <rPr>
        <b/>
        <u/>
        <sz val="14"/>
        <color theme="1"/>
        <rFont val="Calibri"/>
        <family val="2"/>
        <scheme val="minor"/>
      </rPr>
      <t>Budget</t>
    </r>
    <r>
      <rPr>
        <b/>
        <sz val="14"/>
        <color theme="1"/>
        <rFont val="Calibri"/>
        <family val="2"/>
        <scheme val="minor"/>
      </rPr>
      <t xml:space="preserve"> sheet.</t>
    </r>
  </si>
  <si>
    <r>
      <t xml:space="preserve">Enter sources of Cash and DDF on </t>
    </r>
    <r>
      <rPr>
        <b/>
        <u/>
        <sz val="14"/>
        <color theme="1"/>
        <rFont val="Calibri"/>
        <family val="2"/>
        <scheme val="minor"/>
      </rPr>
      <t>this</t>
    </r>
    <r>
      <rPr>
        <b/>
        <sz val="14"/>
        <color theme="1"/>
        <rFont val="Calibri"/>
        <family val="2"/>
        <scheme val="minor"/>
      </rPr>
      <t xml:space="preserve"> sheet.</t>
    </r>
  </si>
  <si>
    <t>(Supports rules for 2017-18)</t>
  </si>
  <si>
    <t>Item1</t>
  </si>
  <si>
    <t>Item2</t>
  </si>
  <si>
    <t>Item3</t>
  </si>
  <si>
    <t>La Mesa</t>
  </si>
  <si>
    <t>Timbuktu</t>
  </si>
  <si>
    <t>Useful if the project is listed on www.matchinggrants.org/global</t>
  </si>
  <si>
    <t>and on the RI website via Member Access</t>
  </si>
  <si>
    <t>Global Grant Calculator   Rev. 12.2</t>
  </si>
  <si>
    <t>No. of</t>
  </si>
  <si>
    <t>Occurences</t>
  </si>
  <si>
    <t xml:space="preserve">If you are in a calculator with adjustable rules for use in other Districts, email </t>
  </si>
  <si>
    <t>RI World Fund match is between $15,000 and $200,000 inclusive.</t>
  </si>
  <si>
    <t>The followiing TRF rules are automatically checked:</t>
  </si>
  <si>
    <t>International Club(s) must provide at least 30% of cash.</t>
  </si>
  <si>
    <t>[Need to find current link.}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</si>
</sst>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6" formatCode="&quot;$&quot;#,##0_);[Red]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0_);\(0\)"/>
    <numFmt numFmtId="166" formatCode="&quot;$&quot;#,##0"/>
    <numFmt numFmtId="167" formatCode="[$-409]d\-mmm\-yy;@"/>
    <numFmt numFmtId="168" formatCode="0."/>
    <numFmt numFmtId="169" formatCode="[$-409]d\-mmm\-yyyy;@"/>
    <numFmt numFmtId="170" formatCode="&quot;$&quot;#,##0.00"/>
  </numFmts>
  <fonts count="21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7030A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Arial Narrow"/>
      <family val="2"/>
    </font>
    <font>
      <sz val="10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u/>
      <sz val="14"/>
      <color theme="10"/>
      <name val="Calibri"/>
      <family val="2"/>
    </font>
    <font>
      <b/>
      <sz val="12"/>
      <color theme="1" tint="4.9989318521683403E-2"/>
      <name val="Calibri"/>
      <family val="2"/>
    </font>
    <font>
      <b/>
      <sz val="12"/>
      <color rgb="FF000000"/>
      <name val="Calibri"/>
      <family val="2"/>
      <scheme val="minor"/>
    </font>
    <font>
      <b/>
      <u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</fills>
  <borders count="30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6">
    <xf numFmtId="0" fontId="0" fillId="0" borderId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198">
    <xf numFmtId="0" fontId="0" fillId="0" borderId="0" xfId="0"/>
    <xf numFmtId="0" fontId="5" fillId="0" borderId="0" xfId="0" applyFont="1"/>
    <xf numFmtId="0" fontId="0" fillId="0" borderId="1" xfId="0" applyBorder="1"/>
    <xf numFmtId="164" fontId="5" fillId="0" borderId="0" xfId="1" applyNumberFormat="1" applyFont="1" applyFill="1" applyAlignment="1">
      <alignment horizontal="right"/>
    </xf>
    <xf numFmtId="164" fontId="2" fillId="0" borderId="0" xfId="1" applyNumberFormat="1" applyFont="1"/>
    <xf numFmtId="0" fontId="0" fillId="0" borderId="0" xfId="0" applyBorder="1"/>
    <xf numFmtId="44" fontId="2" fillId="0" borderId="0" xfId="1" applyNumberFormat="1" applyFont="1"/>
    <xf numFmtId="44" fontId="0" fillId="0" borderId="0" xfId="0" applyNumberFormat="1"/>
    <xf numFmtId="0" fontId="0" fillId="0" borderId="0" xfId="0" applyAlignment="1">
      <alignment horizontal="right"/>
    </xf>
    <xf numFmtId="0" fontId="0" fillId="0" borderId="3" xfId="0" applyBorder="1"/>
    <xf numFmtId="0" fontId="6" fillId="0" borderId="0" xfId="0" applyFont="1"/>
    <xf numFmtId="44" fontId="7" fillId="0" borderId="4" xfId="1" applyFont="1" applyFill="1" applyBorder="1"/>
    <xf numFmtId="0" fontId="6" fillId="0" borderId="0" xfId="0" applyFont="1" applyAlignment="1">
      <alignment horizontal="right"/>
    </xf>
    <xf numFmtId="164" fontId="6" fillId="0" borderId="4" xfId="0" applyNumberFormat="1" applyFont="1" applyBorder="1"/>
    <xf numFmtId="164" fontId="2" fillId="0" borderId="0" xfId="1" applyNumberFormat="1" applyFont="1" applyBorder="1"/>
    <xf numFmtId="164" fontId="5" fillId="0" borderId="0" xfId="1" applyNumberFormat="1" applyFont="1" applyBorder="1"/>
    <xf numFmtId="0" fontId="0" fillId="0" borderId="5" xfId="0" applyBorder="1"/>
    <xf numFmtId="0" fontId="5" fillId="0" borderId="1" xfId="0" applyFont="1" applyBorder="1"/>
    <xf numFmtId="0" fontId="0" fillId="0" borderId="6" xfId="0" applyBorder="1"/>
    <xf numFmtId="37" fontId="6" fillId="0" borderId="4" xfId="0" applyNumberFormat="1" applyFont="1" applyBorder="1"/>
    <xf numFmtId="0" fontId="0" fillId="0" borderId="7" xfId="0" applyBorder="1"/>
    <xf numFmtId="0" fontId="5" fillId="0" borderId="8" xfId="0" applyFont="1" applyBorder="1"/>
    <xf numFmtId="0" fontId="0" fillId="0" borderId="8" xfId="0" applyBorder="1"/>
    <xf numFmtId="164" fontId="2" fillId="0" borderId="8" xfId="1" applyNumberFormat="1" applyFont="1" applyBorder="1"/>
    <xf numFmtId="0" fontId="0" fillId="0" borderId="9" xfId="0" applyBorder="1"/>
    <xf numFmtId="164" fontId="5" fillId="0" borderId="9" xfId="1" applyNumberFormat="1" applyFont="1" applyBorder="1"/>
    <xf numFmtId="164" fontId="5" fillId="0" borderId="0" xfId="1" applyNumberFormat="1" applyFont="1" applyFill="1" applyBorder="1" applyAlignment="1">
      <alignment horizontal="right"/>
    </xf>
    <xf numFmtId="0" fontId="6" fillId="0" borderId="9" xfId="0" applyFont="1" applyBorder="1"/>
    <xf numFmtId="0" fontId="6" fillId="0" borderId="0" xfId="0" applyFont="1" applyBorder="1"/>
    <xf numFmtId="0" fontId="6" fillId="0" borderId="1" xfId="0" applyFont="1" applyBorder="1"/>
    <xf numFmtId="0" fontId="6" fillId="0" borderId="0" xfId="0" applyFont="1" applyBorder="1" applyAlignment="1">
      <alignment horizontal="right"/>
    </xf>
    <xf numFmtId="0" fontId="0" fillId="0" borderId="10" xfId="0" applyBorder="1"/>
    <xf numFmtId="0" fontId="0" fillId="0" borderId="0" xfId="0" applyFill="1" applyBorder="1"/>
    <xf numFmtId="44" fontId="2" fillId="0" borderId="0" xfId="1" applyNumberFormat="1" applyFont="1" applyBorder="1"/>
    <xf numFmtId="164" fontId="2" fillId="0" borderId="0" xfId="1" applyNumberFormat="1" applyFont="1"/>
    <xf numFmtId="166" fontId="0" fillId="0" borderId="0" xfId="0" applyNumberFormat="1"/>
    <xf numFmtId="0" fontId="0" fillId="0" borderId="0" xfId="0" quotePrefix="1"/>
    <xf numFmtId="0" fontId="8" fillId="0" borderId="0" xfId="0" applyFont="1"/>
    <xf numFmtId="164" fontId="2" fillId="0" borderId="1" xfId="1" applyNumberFormat="1" applyFont="1" applyBorder="1"/>
    <xf numFmtId="164" fontId="2" fillId="0" borderId="6" xfId="1" applyNumberFormat="1" applyFont="1" applyBorder="1"/>
    <xf numFmtId="0" fontId="9" fillId="0" borderId="3" xfId="0" applyFont="1" applyBorder="1" applyAlignment="1">
      <alignment horizontal="right"/>
    </xf>
    <xf numFmtId="164" fontId="2" fillId="0" borderId="0" xfId="1" applyNumberFormat="1" applyFont="1"/>
    <xf numFmtId="0" fontId="0" fillId="0" borderId="0" xfId="0" applyAlignment="1">
      <alignment horizontal="left"/>
    </xf>
    <xf numFmtId="0" fontId="5" fillId="0" borderId="0" xfId="0" applyFont="1" applyFill="1"/>
    <xf numFmtId="0" fontId="7" fillId="0" borderId="0" xfId="0" applyFont="1"/>
    <xf numFmtId="164" fontId="7" fillId="0" borderId="0" xfId="1" applyNumberFormat="1" applyFont="1" applyFill="1" applyBorder="1" applyAlignment="1">
      <alignment horizontal="right"/>
    </xf>
    <xf numFmtId="164" fontId="7" fillId="0" borderId="0" xfId="1" applyNumberFormat="1" applyFont="1" applyFill="1" applyAlignment="1">
      <alignment horizontal="right"/>
    </xf>
    <xf numFmtId="164" fontId="7" fillId="0" borderId="0" xfId="1" applyNumberFormat="1" applyFont="1" applyAlignment="1">
      <alignment horizontal="right"/>
    </xf>
    <xf numFmtId="0" fontId="10" fillId="0" borderId="0" xfId="0" applyFont="1" applyAlignment="1">
      <alignment horizontal="right"/>
    </xf>
    <xf numFmtId="0" fontId="9" fillId="0" borderId="0" xfId="0" applyFont="1" applyAlignment="1">
      <alignment horizontal="left" vertical="top"/>
    </xf>
    <xf numFmtId="44" fontId="0" fillId="0" borderId="0" xfId="0" applyNumberFormat="1" applyBorder="1"/>
    <xf numFmtId="164" fontId="2" fillId="0" borderId="0" xfId="1" applyNumberFormat="1" applyFont="1" applyAlignment="1">
      <alignment horizontal="right"/>
    </xf>
    <xf numFmtId="164" fontId="4" fillId="0" borderId="0" xfId="1" applyNumberFormat="1" applyFont="1" applyFill="1" applyBorder="1" applyAlignment="1">
      <alignment horizontal="right"/>
    </xf>
    <xf numFmtId="0" fontId="6" fillId="2" borderId="4" xfId="0" quotePrefix="1" applyFont="1" applyFill="1" applyBorder="1" applyAlignment="1" applyProtection="1">
      <alignment horizontal="center"/>
      <protection locked="0"/>
    </xf>
    <xf numFmtId="0" fontId="4" fillId="0" borderId="0" xfId="0" applyFont="1"/>
    <xf numFmtId="0" fontId="5" fillId="0" borderId="0" xfId="0" applyFont="1" applyAlignment="1">
      <alignment horizontal="left"/>
    </xf>
    <xf numFmtId="0" fontId="11" fillId="0" borderId="0" xfId="0" applyFont="1"/>
    <xf numFmtId="168" fontId="0" fillId="0" borderId="0" xfId="0" applyNumberFormat="1"/>
    <xf numFmtId="164" fontId="2" fillId="0" borderId="0" xfId="1" applyNumberFormat="1" applyFont="1"/>
    <xf numFmtId="0" fontId="0" fillId="0" borderId="0" xfId="0" applyAlignment="1">
      <alignment horizontal="center"/>
    </xf>
    <xf numFmtId="166" fontId="2" fillId="0" borderId="0" xfId="1" applyNumberFormat="1" applyFont="1"/>
    <xf numFmtId="0" fontId="0" fillId="0" borderId="2" xfId="0" applyBorder="1"/>
    <xf numFmtId="166" fontId="11" fillId="0" borderId="0" xfId="0" applyNumberFormat="1" applyFont="1"/>
    <xf numFmtId="164" fontId="4" fillId="0" borderId="0" xfId="1" applyNumberFormat="1" applyFont="1"/>
    <xf numFmtId="0" fontId="12" fillId="0" borderId="0" xfId="0" applyFont="1" applyAlignment="1">
      <alignment horizontal="left"/>
    </xf>
    <xf numFmtId="0" fontId="12" fillId="0" borderId="0" xfId="0" applyFont="1" applyAlignment="1">
      <alignment horizontal="right" vertical="top"/>
    </xf>
    <xf numFmtId="0" fontId="0" fillId="0" borderId="0" xfId="0" applyFill="1" applyBorder="1" applyAlignment="1">
      <alignment horizontal="right"/>
    </xf>
    <xf numFmtId="0" fontId="13" fillId="0" borderId="0" xfId="0" applyFont="1" applyAlignment="1">
      <alignment vertical="top"/>
    </xf>
    <xf numFmtId="166" fontId="2" fillId="0" borderId="0" xfId="1" applyNumberFormat="1" applyFont="1"/>
    <xf numFmtId="1" fontId="2" fillId="0" borderId="0" xfId="1" applyNumberFormat="1" applyFont="1"/>
    <xf numFmtId="164" fontId="2" fillId="0" borderId="0" xfId="1" applyNumberFormat="1" applyFont="1"/>
    <xf numFmtId="166" fontId="4" fillId="0" borderId="0" xfId="1" applyNumberFormat="1" applyFont="1"/>
    <xf numFmtId="166" fontId="4" fillId="0" borderId="0" xfId="0" applyNumberFormat="1" applyFont="1"/>
    <xf numFmtId="0" fontId="10" fillId="0" borderId="0" xfId="0" applyFont="1"/>
    <xf numFmtId="0" fontId="0" fillId="0" borderId="0" xfId="0"/>
    <xf numFmtId="0" fontId="0" fillId="0" borderId="1" xfId="0" applyBorder="1" applyAlignment="1">
      <alignment horizontal="left"/>
    </xf>
    <xf numFmtId="44" fontId="2" fillId="3" borderId="4" xfId="1" applyNumberFormat="1" applyFont="1" applyFill="1" applyBorder="1" applyProtection="1">
      <protection locked="0"/>
    </xf>
    <xf numFmtId="44" fontId="2" fillId="3" borderId="11" xfId="1" applyNumberFormat="1" applyFont="1" applyFill="1" applyBorder="1" applyProtection="1">
      <protection locked="0"/>
    </xf>
    <xf numFmtId="49" fontId="4" fillId="3" borderId="4" xfId="1" applyNumberFormat="1" applyFont="1" applyFill="1" applyBorder="1" applyProtection="1">
      <protection locked="0"/>
    </xf>
    <xf numFmtId="167" fontId="4" fillId="3" borderId="4" xfId="1" applyNumberFormat="1" applyFont="1" applyFill="1" applyBorder="1" applyAlignment="1" applyProtection="1">
      <alignment horizontal="left"/>
      <protection locked="0"/>
    </xf>
    <xf numFmtId="167" fontId="4" fillId="3" borderId="4" xfId="1" applyNumberFormat="1" applyFont="1" applyFill="1" applyBorder="1" applyAlignment="1" applyProtection="1">
      <alignment horizontal="center"/>
      <protection locked="0"/>
    </xf>
    <xf numFmtId="3" fontId="11" fillId="3" borderId="4" xfId="1" applyNumberFormat="1" applyFont="1" applyFill="1" applyBorder="1" applyAlignment="1" applyProtection="1">
      <alignment horizontal="right"/>
      <protection locked="0"/>
    </xf>
    <xf numFmtId="44" fontId="6" fillId="3" borderId="4" xfId="1" applyFont="1" applyFill="1" applyBorder="1" applyProtection="1">
      <protection locked="0"/>
    </xf>
    <xf numFmtId="0" fontId="6" fillId="3" borderId="4" xfId="0" applyFont="1" applyFill="1" applyBorder="1" applyProtection="1">
      <protection locked="0"/>
    </xf>
    <xf numFmtId="0" fontId="6" fillId="3" borderId="4" xfId="0" applyFont="1" applyFill="1" applyBorder="1" applyAlignment="1">
      <alignment horizontal="center"/>
    </xf>
    <xf numFmtId="165" fontId="2" fillId="3" borderId="4" xfId="1" applyNumberFormat="1" applyFont="1" applyFill="1" applyBorder="1" applyAlignment="1" applyProtection="1">
      <alignment horizontal="center"/>
      <protection locked="0"/>
    </xf>
    <xf numFmtId="169" fontId="9" fillId="0" borderId="3" xfId="0" applyNumberFormat="1" applyFont="1" applyBorder="1" applyAlignment="1">
      <alignment horizontal="left"/>
    </xf>
    <xf numFmtId="164" fontId="2" fillId="0" borderId="0" xfId="1" applyNumberFormat="1" applyFont="1"/>
    <xf numFmtId="1" fontId="7" fillId="3" borderId="12" xfId="1" applyNumberFormat="1" applyFont="1" applyFill="1" applyBorder="1" applyAlignment="1" applyProtection="1">
      <alignment horizontal="left"/>
      <protection locked="0"/>
    </xf>
    <xf numFmtId="49" fontId="7" fillId="3" borderId="12" xfId="1" applyNumberFormat="1" applyFont="1" applyFill="1" applyBorder="1" applyProtection="1">
      <protection locked="0"/>
    </xf>
    <xf numFmtId="44" fontId="2" fillId="3" borderId="4" xfId="1" applyNumberFormat="1" applyFont="1" applyFill="1" applyBorder="1" applyProtection="1">
      <protection locked="0"/>
    </xf>
    <xf numFmtId="0" fontId="14" fillId="0" borderId="0" xfId="0" applyFont="1"/>
    <xf numFmtId="0" fontId="11" fillId="0" borderId="0" xfId="0" applyFont="1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5" fillId="0" borderId="12" xfId="1" applyNumberFormat="1" applyFont="1" applyFill="1" applyBorder="1" applyAlignment="1">
      <alignment horizontal="left"/>
    </xf>
    <xf numFmtId="44" fontId="4" fillId="0" borderId="4" xfId="0" applyNumberFormat="1" applyFont="1" applyBorder="1"/>
    <xf numFmtId="0" fontId="10" fillId="0" borderId="20" xfId="0" applyFont="1" applyBorder="1"/>
    <xf numFmtId="0" fontId="5" fillId="0" borderId="12" xfId="1" applyNumberFormat="1" applyFont="1" applyFill="1" applyBorder="1"/>
    <xf numFmtId="170" fontId="10" fillId="0" borderId="23" xfId="0" applyNumberFormat="1" applyFont="1" applyBorder="1" applyAlignment="1">
      <alignment horizontal="left"/>
    </xf>
    <xf numFmtId="0" fontId="10" fillId="0" borderId="23" xfId="0" applyFont="1" applyBorder="1" applyAlignment="1">
      <alignment horizontal="right"/>
    </xf>
    <xf numFmtId="170" fontId="10" fillId="0" borderId="24" xfId="0" applyNumberFormat="1" applyFont="1" applyBorder="1" applyAlignment="1">
      <alignment horizontal="left"/>
    </xf>
    <xf numFmtId="164" fontId="7" fillId="0" borderId="1" xfId="1" applyNumberFormat="1" applyFont="1" applyBorder="1"/>
    <xf numFmtId="164" fontId="4" fillId="0" borderId="1" xfId="1" applyNumberFormat="1" applyFont="1" applyBorder="1"/>
    <xf numFmtId="0" fontId="15" fillId="0" borderId="0" xfId="0" applyFont="1"/>
    <xf numFmtId="0" fontId="0" fillId="0" borderId="4" xfId="0" applyBorder="1"/>
    <xf numFmtId="0" fontId="0" fillId="0" borderId="11" xfId="0" applyBorder="1"/>
    <xf numFmtId="166" fontId="0" fillId="0" borderId="25" xfId="0" applyNumberFormat="1" applyBorder="1"/>
    <xf numFmtId="164" fontId="2" fillId="0" borderId="0" xfId="1" applyNumberFormat="1" applyFont="1"/>
    <xf numFmtId="0" fontId="7" fillId="0" borderId="1" xfId="0" applyFont="1" applyBorder="1"/>
    <xf numFmtId="0" fontId="3" fillId="0" borderId="0" xfId="3" applyAlignment="1" applyProtection="1"/>
    <xf numFmtId="0" fontId="13" fillId="0" borderId="2" xfId="0" applyFont="1" applyBorder="1"/>
    <xf numFmtId="0" fontId="16" fillId="0" borderId="0" xfId="0" applyFont="1"/>
    <xf numFmtId="164" fontId="3" fillId="0" borderId="0" xfId="3" applyNumberFormat="1" applyAlignment="1" applyProtection="1"/>
    <xf numFmtId="6" fontId="0" fillId="0" borderId="0" xfId="0" applyNumberFormat="1"/>
    <xf numFmtId="49" fontId="2" fillId="3" borderId="4" xfId="1" applyNumberFormat="1" applyFont="1" applyFill="1" applyBorder="1" applyProtection="1">
      <protection locked="0"/>
    </xf>
    <xf numFmtId="164" fontId="5" fillId="0" borderId="0" xfId="1" applyNumberFormat="1" applyFont="1" applyAlignment="1">
      <alignment horizontal="right"/>
    </xf>
    <xf numFmtId="166" fontId="0" fillId="0" borderId="11" xfId="0" applyNumberFormat="1" applyBorder="1"/>
    <xf numFmtId="164" fontId="4" fillId="0" borderId="11" xfId="1" applyNumberFormat="1" applyFont="1" applyBorder="1"/>
    <xf numFmtId="7" fontId="10" fillId="0" borderId="26" xfId="1" applyNumberFormat="1" applyFont="1" applyBorder="1" applyAlignment="1">
      <alignment horizontal="left"/>
    </xf>
    <xf numFmtId="164" fontId="10" fillId="0" borderId="26" xfId="1" applyNumberFormat="1" applyFont="1" applyBorder="1" applyAlignment="1"/>
    <xf numFmtId="0" fontId="10" fillId="0" borderId="26" xfId="0" applyFont="1" applyBorder="1" applyAlignment="1">
      <alignment horizontal="right"/>
    </xf>
    <xf numFmtId="164" fontId="2" fillId="0" borderId="0" xfId="1" applyNumberFormat="1" applyFont="1"/>
    <xf numFmtId="0" fontId="0" fillId="0" borderId="0" xfId="0"/>
    <xf numFmtId="164" fontId="2" fillId="0" borderId="1" xfId="1" applyNumberFormat="1" applyFont="1" applyBorder="1"/>
    <xf numFmtId="44" fontId="1" fillId="3" borderId="11" xfId="2" applyNumberFormat="1" applyFont="1" applyFill="1" applyBorder="1" applyProtection="1">
      <protection locked="0"/>
    </xf>
    <xf numFmtId="165" fontId="2" fillId="3" borderId="4" xfId="1" applyNumberFormat="1" applyFont="1" applyFill="1" applyBorder="1" applyAlignment="1" applyProtection="1">
      <alignment horizontal="center"/>
      <protection locked="0"/>
    </xf>
    <xf numFmtId="164" fontId="3" fillId="0" borderId="2" xfId="3" applyNumberFormat="1" applyBorder="1" applyAlignment="1" applyProtection="1"/>
    <xf numFmtId="164" fontId="2" fillId="0" borderId="29" xfId="1" applyNumberFormat="1" applyFont="1" applyBorder="1"/>
    <xf numFmtId="1" fontId="2" fillId="3" borderId="4" xfId="1" applyNumberFormat="1" applyFont="1" applyFill="1" applyBorder="1" applyProtection="1">
      <protection locked="0"/>
    </xf>
    <xf numFmtId="1" fontId="2" fillId="3" borderId="4" xfId="1" applyNumberFormat="1" applyFont="1" applyFill="1" applyBorder="1" applyAlignment="1" applyProtection="1">
      <alignment horizontal="center"/>
      <protection locked="0"/>
    </xf>
    <xf numFmtId="165" fontId="2" fillId="3" borderId="11" xfId="5" applyNumberFormat="1" applyFont="1" applyFill="1" applyBorder="1" applyProtection="1">
      <protection locked="0"/>
    </xf>
    <xf numFmtId="165" fontId="1" fillId="3" borderId="11" xfId="5" applyNumberFormat="1" applyFont="1" applyFill="1" applyBorder="1" applyProtection="1">
      <protection locked="0"/>
    </xf>
    <xf numFmtId="165" fontId="2" fillId="3" borderId="4" xfId="5" applyNumberFormat="1" applyFont="1" applyFill="1" applyBorder="1" applyProtection="1">
      <protection locked="0"/>
    </xf>
    <xf numFmtId="44" fontId="0" fillId="3" borderId="4" xfId="1" applyNumberFormat="1" applyFont="1" applyFill="1" applyBorder="1" applyProtection="1">
      <protection locked="0"/>
    </xf>
    <xf numFmtId="49" fontId="0" fillId="3" borderId="4" xfId="1" applyNumberFormat="1" applyFont="1" applyFill="1" applyBorder="1" applyProtection="1">
      <protection locked="0"/>
    </xf>
    <xf numFmtId="44" fontId="4" fillId="0" borderId="1" xfId="0" applyNumberFormat="1" applyFont="1" applyBorder="1"/>
    <xf numFmtId="166" fontId="4" fillId="0" borderId="0" xfId="1" applyNumberFormat="1" applyFont="1" applyBorder="1" applyAlignment="1">
      <alignment horizontal="center"/>
    </xf>
    <xf numFmtId="6" fontId="2" fillId="3" borderId="4" xfId="1" applyNumberFormat="1" applyFont="1" applyFill="1" applyBorder="1" applyProtection="1">
      <protection locked="0"/>
    </xf>
    <xf numFmtId="166" fontId="4" fillId="0" borderId="3" xfId="1" applyNumberFormat="1" applyFont="1" applyBorder="1" applyAlignment="1">
      <alignment horizontal="center"/>
    </xf>
    <xf numFmtId="0" fontId="3" fillId="0" borderId="0" xfId="3" applyAlignment="1" applyProtection="1"/>
    <xf numFmtId="44" fontId="2" fillId="0" borderId="0" xfId="1" applyNumberFormat="1" applyFont="1" applyFill="1"/>
    <xf numFmtId="49" fontId="0" fillId="0" borderId="0" xfId="1" applyNumberFormat="1" applyFont="1" applyFill="1" applyBorder="1" applyProtection="1">
      <protection locked="0"/>
    </xf>
    <xf numFmtId="165" fontId="2" fillId="0" borderId="0" xfId="1" applyNumberFormat="1" applyFont="1" applyFill="1" applyBorder="1" applyAlignment="1" applyProtection="1">
      <alignment horizontal="center"/>
      <protection locked="0"/>
    </xf>
    <xf numFmtId="44" fontId="2" fillId="0" borderId="0" xfId="1" applyNumberFormat="1" applyFont="1" applyFill="1" applyBorder="1" applyProtection="1">
      <protection locked="0"/>
    </xf>
    <xf numFmtId="9" fontId="2" fillId="0" borderId="0" xfId="1" applyNumberFormat="1" applyFont="1" applyFill="1" applyBorder="1" applyProtection="1">
      <protection locked="0"/>
    </xf>
    <xf numFmtId="44" fontId="3" fillId="0" borderId="0" xfId="3" applyNumberFormat="1" applyAlignment="1" applyProtection="1"/>
    <xf numFmtId="165" fontId="0" fillId="0" borderId="0" xfId="1" applyNumberFormat="1" applyFont="1" applyFill="1" applyBorder="1" applyAlignment="1" applyProtection="1">
      <alignment horizontal="center"/>
      <protection locked="0"/>
    </xf>
    <xf numFmtId="165" fontId="0" fillId="0" borderId="0" xfId="1" applyNumberFormat="1" applyFont="1" applyFill="1" applyBorder="1" applyAlignment="1" applyProtection="1">
      <alignment horizontal="right"/>
      <protection locked="0"/>
    </xf>
    <xf numFmtId="44" fontId="0" fillId="0" borderId="0" xfId="1" applyNumberFormat="1" applyFont="1" applyFill="1" applyBorder="1" applyAlignment="1" applyProtection="1">
      <alignment horizontal="right"/>
      <protection locked="0"/>
    </xf>
    <xf numFmtId="44" fontId="4" fillId="0" borderId="0" xfId="0" applyNumberFormat="1" applyFont="1"/>
    <xf numFmtId="44" fontId="10" fillId="0" borderId="26" xfId="1" applyNumberFormat="1" applyFont="1" applyBorder="1" applyAlignment="1">
      <alignment horizontal="left"/>
    </xf>
    <xf numFmtId="44" fontId="4" fillId="0" borderId="4" xfId="1" applyNumberFormat="1" applyFont="1" applyBorder="1"/>
    <xf numFmtId="7" fontId="4" fillId="0" borderId="4" xfId="0" applyNumberFormat="1" applyFont="1" applyFill="1" applyBorder="1"/>
    <xf numFmtId="165" fontId="0" fillId="0" borderId="0" xfId="1" applyNumberFormat="1" applyFont="1" applyFill="1" applyBorder="1" applyAlignment="1" applyProtection="1">
      <alignment horizontal="left"/>
      <protection locked="0"/>
    </xf>
    <xf numFmtId="44" fontId="0" fillId="3" borderId="11" xfId="1" applyNumberFormat="1" applyFont="1" applyFill="1" applyBorder="1" applyProtection="1">
      <protection locked="0"/>
    </xf>
    <xf numFmtId="44" fontId="4" fillId="0" borderId="0" xfId="0" applyNumberFormat="1" applyFont="1" applyBorder="1"/>
    <xf numFmtId="0" fontId="4" fillId="0" borderId="0" xfId="0" applyFont="1" applyBorder="1"/>
    <xf numFmtId="44" fontId="19" fillId="0" borderId="24" xfId="0" applyNumberFormat="1" applyFont="1" applyBorder="1" applyAlignment="1">
      <alignment horizontal="left"/>
    </xf>
    <xf numFmtId="0" fontId="11" fillId="3" borderId="21" xfId="0" applyFont="1" applyFill="1" applyBorder="1" applyAlignment="1" applyProtection="1">
      <alignment horizontal="left" wrapText="1"/>
      <protection locked="0"/>
    </xf>
    <xf numFmtId="0" fontId="11" fillId="3" borderId="27" xfId="0" applyFont="1" applyFill="1" applyBorder="1" applyAlignment="1" applyProtection="1">
      <alignment horizontal="left" wrapText="1"/>
      <protection locked="0"/>
    </xf>
    <xf numFmtId="0" fontId="11" fillId="3" borderId="22" xfId="0" applyFont="1" applyFill="1" applyBorder="1" applyAlignment="1" applyProtection="1">
      <alignment horizontal="left" wrapText="1"/>
      <protection locked="0"/>
    </xf>
    <xf numFmtId="0" fontId="5" fillId="0" borderId="4" xfId="1" applyNumberFormat="1" applyFont="1" applyFill="1" applyBorder="1" applyAlignment="1">
      <alignment horizontal="left"/>
    </xf>
    <xf numFmtId="0" fontId="7" fillId="0" borderId="21" xfId="0" applyFont="1" applyFill="1" applyBorder="1" applyAlignment="1">
      <alignment horizontal="left"/>
    </xf>
    <xf numFmtId="0" fontId="7" fillId="0" borderId="27" xfId="0" applyFont="1" applyFill="1" applyBorder="1" applyAlignment="1">
      <alignment horizontal="left"/>
    </xf>
    <xf numFmtId="0" fontId="7" fillId="0" borderId="22" xfId="0" applyFont="1" applyFill="1" applyBorder="1" applyAlignment="1">
      <alignment horizontal="left"/>
    </xf>
    <xf numFmtId="0" fontId="0" fillId="3" borderId="27" xfId="0" applyFill="1" applyBorder="1" applyProtection="1">
      <protection locked="0"/>
    </xf>
    <xf numFmtId="0" fontId="0" fillId="3" borderId="22" xfId="0" applyFill="1" applyBorder="1" applyProtection="1">
      <protection locked="0"/>
    </xf>
    <xf numFmtId="0" fontId="10" fillId="0" borderId="23" xfId="0" applyFont="1" applyBorder="1" applyAlignment="1">
      <alignment horizontal="right"/>
    </xf>
    <xf numFmtId="0" fontId="10" fillId="0" borderId="28" xfId="0" applyFont="1" applyBorder="1" applyAlignment="1">
      <alignment horizontal="right"/>
    </xf>
    <xf numFmtId="0" fontId="17" fillId="0" borderId="9" xfId="3" applyFont="1" applyBorder="1" applyAlignment="1" applyProtection="1">
      <alignment horizontal="left"/>
    </xf>
    <xf numFmtId="0" fontId="17" fillId="0" borderId="0" xfId="3" applyFont="1" applyAlignment="1" applyProtection="1">
      <alignment horizontal="left"/>
    </xf>
    <xf numFmtId="0" fontId="17" fillId="0" borderId="0" xfId="3" applyFont="1" applyBorder="1" applyAlignment="1" applyProtection="1">
      <alignment horizontal="left"/>
    </xf>
    <xf numFmtId="164" fontId="5" fillId="3" borderId="11" xfId="1" applyNumberFormat="1" applyFont="1" applyFill="1" applyBorder="1" applyAlignment="1" applyProtection="1">
      <alignment horizontal="left"/>
      <protection locked="0"/>
    </xf>
    <xf numFmtId="164" fontId="5" fillId="3" borderId="4" xfId="1" applyNumberFormat="1" applyFont="1" applyFill="1" applyBorder="1" applyAlignment="1" applyProtection="1">
      <alignment horizontal="left"/>
      <protection locked="0"/>
    </xf>
    <xf numFmtId="0" fontId="18" fillId="0" borderId="0" xfId="3" applyFont="1" applyAlignment="1" applyProtection="1">
      <alignment horizontal="left"/>
    </xf>
    <xf numFmtId="166" fontId="4" fillId="0" borderId="3" xfId="1" applyNumberFormat="1" applyFont="1" applyBorder="1" applyAlignment="1">
      <alignment horizontal="center"/>
    </xf>
    <xf numFmtId="0" fontId="3" fillId="0" borderId="0" xfId="3" applyAlignment="1" applyProtection="1"/>
    <xf numFmtId="0" fontId="6" fillId="0" borderId="6" xfId="0" applyFont="1" applyBorder="1" applyAlignment="1">
      <alignment horizontal="left"/>
    </xf>
    <xf numFmtId="0" fontId="6" fillId="0" borderId="10" xfId="0" applyFont="1" applyFill="1" applyBorder="1" applyAlignment="1" applyProtection="1">
      <alignment horizontal="right"/>
      <protection locked="0"/>
    </xf>
    <xf numFmtId="164" fontId="2" fillId="0" borderId="1" xfId="1" applyNumberFormat="1" applyFont="1" applyBorder="1" applyProtection="1"/>
    <xf numFmtId="44" fontId="2" fillId="0" borderId="0" xfId="1" applyNumberFormat="1" applyFont="1" applyFill="1" applyBorder="1" applyProtection="1"/>
    <xf numFmtId="9" fontId="0" fillId="0" borderId="0" xfId="1" applyNumberFormat="1" applyFont="1" applyFill="1" applyBorder="1" applyAlignment="1" applyProtection="1">
      <alignment horizontal="right"/>
      <protection locked="0"/>
    </xf>
    <xf numFmtId="164" fontId="4" fillId="0" borderId="1" xfId="1" applyNumberFormat="1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1" xfId="0" applyFont="1" applyBorder="1"/>
    <xf numFmtId="44" fontId="0" fillId="0" borderId="1" xfId="0" applyNumberFormat="1" applyBorder="1"/>
    <xf numFmtId="44" fontId="4" fillId="0" borderId="0" xfId="1" applyNumberFormat="1" applyFont="1" applyFill="1" applyBorder="1" applyProtection="1"/>
    <xf numFmtId="0" fontId="0" fillId="0" borderId="8" xfId="0" applyBorder="1" applyAlignment="1">
      <alignment horizontal="center"/>
    </xf>
    <xf numFmtId="0" fontId="11" fillId="0" borderId="0" xfId="0" applyFont="1" applyAlignment="1">
      <alignment horizontal="center"/>
    </xf>
    <xf numFmtId="164" fontId="2" fillId="0" borderId="0" xfId="1" applyNumberFormat="1" applyFont="1" applyAlignment="1">
      <alignment horizontal="center"/>
    </xf>
    <xf numFmtId="166" fontId="0" fillId="0" borderId="0" xfId="0" applyNumberFormat="1" applyAlignment="1">
      <alignment horizontal="center"/>
    </xf>
    <xf numFmtId="166" fontId="4" fillId="0" borderId="0" xfId="0" applyNumberFormat="1" applyFont="1" applyAlignment="1">
      <alignment horizontal="center"/>
    </xf>
  </cellXfs>
  <cellStyles count="6">
    <cellStyle name="Comma" xfId="5" builtinId="3"/>
    <cellStyle name="Currency" xfId="1" builtinId="4"/>
    <cellStyle name="Currency 2" xfId="2"/>
    <cellStyle name="Hyperlink" xfId="3" builtinId="8"/>
    <cellStyle name="Normal" xfId="0" builtinId="0"/>
    <cellStyle name="Percent 2" xfId="4"/>
  </cellStyles>
  <dxfs count="5"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C00000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u/>
        <color theme="3" tint="0.39994506668294322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JohnFistere@gmail.com" TargetMode="External"/><Relationship Id="rId1" Type="http://schemas.openxmlformats.org/officeDocument/2006/relationships/hyperlink" Target="http://www.rotary.org/en/AboutUs/SiteTools/Search/Pages/ridefault.aspx?k=exchange%20rates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JohnFistere@gmail.com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mailto:JohnFistere@gmail.com" TargetMode="External"/><Relationship Id="rId1" Type="http://schemas.openxmlformats.org/officeDocument/2006/relationships/hyperlink" Target="http://www.matchinggrants.org/globa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4"/>
  <sheetViews>
    <sheetView tabSelected="1" workbookViewId="0">
      <pane ySplit="8" topLeftCell="A9" activePane="bottomLeft" state="frozen"/>
      <selection pane="bottomLeft" activeCell="G53" sqref="G53"/>
    </sheetView>
  </sheetViews>
  <sheetFormatPr defaultColWidth="8.85546875" defaultRowHeight="15" x14ac:dyDescent="0.25"/>
  <cols>
    <col min="1" max="1" width="16.140625" customWidth="1"/>
    <col min="2" max="2" width="28.85546875" customWidth="1"/>
    <col min="3" max="3" width="15.28515625" customWidth="1"/>
    <col min="4" max="4" width="19.42578125" bestFit="1" customWidth="1"/>
    <col min="5" max="5" width="16.7109375" customWidth="1"/>
    <col min="6" max="6" width="13.42578125" customWidth="1"/>
    <col min="7" max="7" width="17.42578125" customWidth="1"/>
    <col min="8" max="8" width="14.28515625" customWidth="1"/>
    <col min="9" max="9" width="11.140625" customWidth="1"/>
    <col min="12" max="13" width="9.140625" hidden="1" customWidth="1"/>
  </cols>
  <sheetData>
    <row r="1" spans="1:9" ht="21" x14ac:dyDescent="0.35">
      <c r="A1" s="20"/>
      <c r="B1" s="21" t="s">
        <v>67</v>
      </c>
      <c r="C1" s="21"/>
      <c r="D1" s="22"/>
      <c r="E1" s="22" t="str">
        <f>Funding!F1</f>
        <v>Suggestion: Save this file to the new project name before adding or changing data.</v>
      </c>
      <c r="F1" s="22"/>
      <c r="G1" s="22"/>
      <c r="H1" s="23"/>
      <c r="I1" s="16"/>
    </row>
    <row r="2" spans="1:9" x14ac:dyDescent="0.25">
      <c r="A2" s="24"/>
      <c r="B2" s="5"/>
      <c r="C2" s="5"/>
      <c r="D2" s="5"/>
      <c r="E2" s="5"/>
      <c r="F2" s="5"/>
      <c r="G2" s="5"/>
      <c r="H2" s="14"/>
      <c r="I2" s="2"/>
    </row>
    <row r="3" spans="1:9" s="1" customFormat="1" ht="21" x14ac:dyDescent="0.35">
      <c r="A3" s="25" t="s">
        <v>0</v>
      </c>
      <c r="B3" s="167" t="str">
        <f>IF(Funding!B3&lt;&gt;"",Funding!B3,"")</f>
        <v/>
      </c>
      <c r="C3" s="167"/>
      <c r="D3" s="167"/>
      <c r="E3" s="167"/>
      <c r="F3" s="167"/>
      <c r="G3" s="167"/>
      <c r="H3" s="5"/>
      <c r="I3" s="17"/>
    </row>
    <row r="4" spans="1:9" s="1" customFormat="1" ht="21" x14ac:dyDescent="0.35">
      <c r="A4" s="25" t="s">
        <v>1</v>
      </c>
      <c r="B4" s="167" t="str">
        <f>IF(Funding!B4&lt;&gt;"",Funding!B4,"")</f>
        <v/>
      </c>
      <c r="C4" s="167"/>
      <c r="D4" s="167"/>
      <c r="E4" s="167"/>
      <c r="F4" s="167"/>
      <c r="G4" s="167"/>
      <c r="H4" s="5"/>
      <c r="I4" s="17"/>
    </row>
    <row r="5" spans="1:9" s="1" customFormat="1" ht="21.75" thickBot="1" x14ac:dyDescent="0.4">
      <c r="A5" s="43"/>
      <c r="B5" s="26" t="s">
        <v>2</v>
      </c>
      <c r="C5" s="100">
        <f>IF(Funding!B5&lt;&gt;"",Funding!B5,"")</f>
        <v>923</v>
      </c>
      <c r="D5" s="3" t="s">
        <v>45</v>
      </c>
      <c r="E5" s="103" t="str">
        <f>IF(Funding!D5&lt;&gt;"",Funding!D5,"")</f>
        <v/>
      </c>
      <c r="F5" s="3" t="s">
        <v>3</v>
      </c>
      <c r="G5" s="103" t="str">
        <f>IF(Funding!F5&lt;&gt;"",Funding!F5,"")</f>
        <v/>
      </c>
      <c r="H5" s="15"/>
      <c r="I5" s="17"/>
    </row>
    <row r="6" spans="1:9" ht="16.5" thickBot="1" x14ac:dyDescent="0.3">
      <c r="A6" s="102" t="str">
        <f>Funding!A6</f>
        <v>Project Budget:</v>
      </c>
      <c r="B6" s="104">
        <f>Funding!B6</f>
        <v>35000</v>
      </c>
      <c r="C6" s="105" t="str">
        <f>Funding!C6</f>
        <v xml:space="preserve">Total Funding: </v>
      </c>
      <c r="D6" s="104">
        <f>Funding!D6</f>
        <v>35000</v>
      </c>
      <c r="E6" s="173" t="str">
        <f>IF(Funding!F42&gt;Funding!F44,"Overfunded by:","Underfunded by")</f>
        <v>Underfunded by</v>
      </c>
      <c r="F6" s="174"/>
      <c r="G6" s="106">
        <f>Funding!F6</f>
        <v>0</v>
      </c>
      <c r="H6" s="5"/>
      <c r="I6" s="2"/>
    </row>
    <row r="7" spans="1:9" x14ac:dyDescent="0.25">
      <c r="A7" s="24"/>
      <c r="B7" s="5"/>
      <c r="C7" s="5"/>
      <c r="D7" s="5"/>
      <c r="E7" s="5"/>
      <c r="F7" s="5"/>
      <c r="G7" s="5"/>
      <c r="H7" s="5"/>
      <c r="I7" s="2"/>
    </row>
    <row r="8" spans="1:9" s="10" customFormat="1" ht="18.75" x14ac:dyDescent="0.3">
      <c r="A8" s="27"/>
      <c r="B8" s="168" t="s">
        <v>10</v>
      </c>
      <c r="C8" s="169"/>
      <c r="D8" s="170"/>
      <c r="E8" s="168" t="s">
        <v>11</v>
      </c>
      <c r="F8" s="170"/>
      <c r="G8" s="11" t="s">
        <v>12</v>
      </c>
      <c r="H8" s="28"/>
      <c r="I8" s="29"/>
    </row>
    <row r="9" spans="1:9" s="10" customFormat="1" ht="21" customHeight="1" x14ac:dyDescent="0.3">
      <c r="A9" s="27"/>
      <c r="B9" s="164" t="s">
        <v>105</v>
      </c>
      <c r="C9" s="171"/>
      <c r="D9" s="172"/>
      <c r="E9" s="164"/>
      <c r="F9" s="166"/>
      <c r="G9" s="81">
        <v>20000</v>
      </c>
      <c r="H9" s="28"/>
      <c r="I9" s="29"/>
    </row>
    <row r="10" spans="1:9" s="10" customFormat="1" ht="21" customHeight="1" x14ac:dyDescent="0.3">
      <c r="A10" s="27"/>
      <c r="B10" s="164" t="s">
        <v>106</v>
      </c>
      <c r="C10" s="171"/>
      <c r="D10" s="172"/>
      <c r="E10" s="164"/>
      <c r="F10" s="172"/>
      <c r="G10" s="81">
        <v>20000</v>
      </c>
      <c r="H10" s="28"/>
      <c r="I10" s="29"/>
    </row>
    <row r="11" spans="1:9" s="10" customFormat="1" ht="21" customHeight="1" x14ac:dyDescent="0.3">
      <c r="A11" s="27"/>
      <c r="B11" s="164" t="s">
        <v>107</v>
      </c>
      <c r="C11" s="171"/>
      <c r="D11" s="172"/>
      <c r="E11" s="164"/>
      <c r="F11" s="172"/>
      <c r="G11" s="81">
        <v>30000</v>
      </c>
      <c r="H11" s="28"/>
      <c r="I11" s="29"/>
    </row>
    <row r="12" spans="1:9" s="10" customFormat="1" ht="21" customHeight="1" x14ac:dyDescent="0.3">
      <c r="A12" s="27"/>
      <c r="B12" s="164"/>
      <c r="C12" s="171"/>
      <c r="D12" s="172"/>
      <c r="E12" s="164"/>
      <c r="F12" s="172"/>
      <c r="G12" s="81"/>
      <c r="H12" s="28"/>
      <c r="I12" s="29"/>
    </row>
    <row r="13" spans="1:9" s="10" customFormat="1" ht="21" customHeight="1" x14ac:dyDescent="0.3">
      <c r="A13" s="27"/>
      <c r="B13" s="164"/>
      <c r="C13" s="171"/>
      <c r="D13" s="172"/>
      <c r="E13" s="164"/>
      <c r="F13" s="172"/>
      <c r="G13" s="81"/>
      <c r="H13" s="28"/>
      <c r="I13" s="29"/>
    </row>
    <row r="14" spans="1:9" s="10" customFormat="1" ht="21" customHeight="1" x14ac:dyDescent="0.3">
      <c r="A14" s="27"/>
      <c r="B14" s="164"/>
      <c r="C14" s="171"/>
      <c r="D14" s="172"/>
      <c r="E14" s="164"/>
      <c r="F14" s="172"/>
      <c r="G14" s="81"/>
      <c r="H14" s="28"/>
      <c r="I14" s="29"/>
    </row>
    <row r="15" spans="1:9" s="10" customFormat="1" ht="21" customHeight="1" x14ac:dyDescent="0.3">
      <c r="A15" s="27"/>
      <c r="B15" s="164"/>
      <c r="C15" s="171"/>
      <c r="D15" s="172"/>
      <c r="E15" s="164"/>
      <c r="F15" s="172"/>
      <c r="G15" s="81"/>
      <c r="H15" s="28"/>
      <c r="I15" s="29"/>
    </row>
    <row r="16" spans="1:9" s="10" customFormat="1" ht="21" customHeight="1" x14ac:dyDescent="0.3">
      <c r="A16" s="27"/>
      <c r="B16" s="164"/>
      <c r="C16" s="171"/>
      <c r="D16" s="172"/>
      <c r="E16" s="164"/>
      <c r="F16" s="172"/>
      <c r="G16" s="81"/>
      <c r="H16" s="28"/>
      <c r="I16" s="29"/>
    </row>
    <row r="17" spans="1:9" s="10" customFormat="1" ht="21" customHeight="1" x14ac:dyDescent="0.3">
      <c r="A17" s="27"/>
      <c r="B17" s="164"/>
      <c r="C17" s="171"/>
      <c r="D17" s="172"/>
      <c r="E17" s="164"/>
      <c r="F17" s="166"/>
      <c r="G17" s="81"/>
      <c r="H17" s="28"/>
      <c r="I17" s="29"/>
    </row>
    <row r="18" spans="1:9" s="10" customFormat="1" ht="18.75" x14ac:dyDescent="0.3">
      <c r="A18" s="27"/>
      <c r="B18" s="164"/>
      <c r="C18" s="165"/>
      <c r="D18" s="166"/>
      <c r="E18" s="164"/>
      <c r="F18" s="166"/>
      <c r="G18" s="82"/>
      <c r="H18" s="28"/>
      <c r="I18" s="29"/>
    </row>
    <row r="19" spans="1:9" s="10" customFormat="1" ht="18.75" x14ac:dyDescent="0.3">
      <c r="A19" s="27"/>
      <c r="B19" s="164"/>
      <c r="C19" s="165"/>
      <c r="D19" s="166"/>
      <c r="E19" s="164"/>
      <c r="F19" s="166"/>
      <c r="G19" s="82"/>
      <c r="H19" s="28"/>
      <c r="I19" s="29"/>
    </row>
    <row r="20" spans="1:9" s="10" customFormat="1" ht="18.75" x14ac:dyDescent="0.3">
      <c r="A20" s="27"/>
      <c r="B20" s="164"/>
      <c r="C20" s="165"/>
      <c r="D20" s="166"/>
      <c r="E20" s="164"/>
      <c r="F20" s="166"/>
      <c r="G20" s="82"/>
      <c r="H20" s="28"/>
      <c r="I20" s="29"/>
    </row>
    <row r="21" spans="1:9" s="10" customFormat="1" ht="18.75" x14ac:dyDescent="0.3">
      <c r="A21" s="27"/>
      <c r="B21" s="164"/>
      <c r="C21" s="171"/>
      <c r="D21" s="172"/>
      <c r="E21" s="164"/>
      <c r="F21" s="172"/>
      <c r="G21" s="82"/>
      <c r="H21" s="28"/>
      <c r="I21" s="29"/>
    </row>
    <row r="22" spans="1:9" s="10" customFormat="1" ht="18.75" x14ac:dyDescent="0.3">
      <c r="A22" s="27"/>
      <c r="B22" s="164"/>
      <c r="C22" s="165"/>
      <c r="D22" s="166"/>
      <c r="E22" s="164"/>
      <c r="F22" s="166"/>
      <c r="G22" s="82"/>
      <c r="H22" s="28"/>
      <c r="I22" s="29"/>
    </row>
    <row r="23" spans="1:9" s="10" customFormat="1" ht="18.75" x14ac:dyDescent="0.3">
      <c r="A23" s="27"/>
      <c r="B23" s="164"/>
      <c r="C23" s="165"/>
      <c r="D23" s="166"/>
      <c r="E23" s="164"/>
      <c r="F23" s="166"/>
      <c r="G23" s="82"/>
      <c r="H23" s="28"/>
      <c r="I23" s="29"/>
    </row>
    <row r="24" spans="1:9" s="10" customFormat="1" ht="18.75" x14ac:dyDescent="0.3">
      <c r="A24" s="27"/>
      <c r="B24" s="164"/>
      <c r="C24" s="165"/>
      <c r="D24" s="166"/>
      <c r="E24" s="164"/>
      <c r="F24" s="166"/>
      <c r="G24" s="82"/>
      <c r="H24" s="28"/>
      <c r="I24" s="29"/>
    </row>
    <row r="25" spans="1:9" s="10" customFormat="1" ht="18.75" x14ac:dyDescent="0.3">
      <c r="A25" s="27"/>
      <c r="B25" s="164"/>
      <c r="C25" s="165"/>
      <c r="D25" s="166"/>
      <c r="E25" s="164"/>
      <c r="F25" s="166"/>
      <c r="G25" s="82"/>
      <c r="H25" s="28"/>
      <c r="I25" s="29"/>
    </row>
    <row r="26" spans="1:9" s="10" customFormat="1" ht="18.75" x14ac:dyDescent="0.3">
      <c r="A26" s="27"/>
      <c r="B26" s="164"/>
      <c r="C26" s="165"/>
      <c r="D26" s="166"/>
      <c r="E26" s="164"/>
      <c r="F26" s="166"/>
      <c r="G26" s="82"/>
      <c r="H26" s="28"/>
      <c r="I26" s="29"/>
    </row>
    <row r="27" spans="1:9" s="10" customFormat="1" ht="18.75" x14ac:dyDescent="0.3">
      <c r="A27" s="27"/>
      <c r="B27" s="164"/>
      <c r="C27" s="165"/>
      <c r="D27" s="166"/>
      <c r="E27" s="164"/>
      <c r="F27" s="166"/>
      <c r="G27" s="82"/>
      <c r="H27" s="28"/>
      <c r="I27" s="29"/>
    </row>
    <row r="28" spans="1:9" s="10" customFormat="1" ht="18.75" x14ac:dyDescent="0.3">
      <c r="A28" s="27"/>
      <c r="B28" s="164"/>
      <c r="C28" s="165"/>
      <c r="D28" s="166"/>
      <c r="E28" s="164"/>
      <c r="F28" s="166"/>
      <c r="G28" s="82"/>
      <c r="H28" s="28"/>
      <c r="I28" s="29"/>
    </row>
    <row r="29" spans="1:9" s="10" customFormat="1" ht="18.75" x14ac:dyDescent="0.3">
      <c r="A29" s="27"/>
      <c r="B29" s="28"/>
      <c r="C29" s="28"/>
      <c r="D29" s="28"/>
      <c r="E29" s="28"/>
      <c r="F29" s="28"/>
      <c r="G29" s="28"/>
      <c r="H29" s="28"/>
      <c r="I29" s="29"/>
    </row>
    <row r="30" spans="1:9" s="10" customFormat="1" ht="18.75" x14ac:dyDescent="0.3">
      <c r="A30" s="27"/>
      <c r="B30" s="28"/>
      <c r="C30" s="30" t="s">
        <v>59</v>
      </c>
      <c r="D30" s="82" t="s">
        <v>60</v>
      </c>
      <c r="E30" s="28"/>
      <c r="F30" s="30" t="s">
        <v>13</v>
      </c>
      <c r="G30" s="19">
        <f>SUM(G9:G28)</f>
        <v>70000</v>
      </c>
      <c r="H30" s="28"/>
      <c r="I30" s="29"/>
    </row>
    <row r="31" spans="1:9" s="10" customFormat="1" ht="18.75" x14ac:dyDescent="0.3">
      <c r="A31" s="27"/>
      <c r="B31" s="28"/>
      <c r="C31" s="28"/>
      <c r="D31" s="28"/>
      <c r="E31" s="28"/>
      <c r="F31" s="28"/>
      <c r="G31" s="28"/>
      <c r="H31" s="28"/>
      <c r="I31" s="29"/>
    </row>
    <row r="32" spans="1:9" s="10" customFormat="1" ht="18.75" x14ac:dyDescent="0.3">
      <c r="A32" s="27"/>
      <c r="C32" s="28"/>
      <c r="D32" s="30" t="s">
        <v>76</v>
      </c>
      <c r="E32" s="28"/>
      <c r="F32" s="30" t="s">
        <v>14</v>
      </c>
      <c r="G32" s="83">
        <v>2</v>
      </c>
      <c r="H32" s="28" t="s">
        <v>16</v>
      </c>
      <c r="I32" s="29"/>
    </row>
    <row r="33" spans="1:13" x14ac:dyDescent="0.25">
      <c r="A33" s="24"/>
      <c r="B33" s="5"/>
      <c r="C33" s="5"/>
      <c r="D33" s="5"/>
      <c r="E33" s="5"/>
      <c r="F33" s="5"/>
      <c r="G33" s="5"/>
      <c r="H33" s="5"/>
      <c r="I33" s="2"/>
    </row>
    <row r="34" spans="1:13" ht="18.75" x14ac:dyDescent="0.3">
      <c r="A34" s="24"/>
      <c r="B34" s="5"/>
      <c r="C34" s="5"/>
      <c r="D34" s="5"/>
      <c r="E34" s="5"/>
      <c r="F34" s="30" t="s">
        <v>15</v>
      </c>
      <c r="G34" s="13">
        <f>IF(G32&lt;&gt;"",G30/G32,"")</f>
        <v>35000</v>
      </c>
      <c r="H34" s="5"/>
      <c r="I34" s="2"/>
    </row>
    <row r="35" spans="1:13" x14ac:dyDescent="0.25">
      <c r="A35" s="31"/>
      <c r="B35" s="9"/>
      <c r="C35" s="9"/>
      <c r="D35" s="9"/>
      <c r="E35" s="9"/>
      <c r="F35" s="9"/>
      <c r="G35" s="9"/>
      <c r="H35" s="9"/>
      <c r="I35" s="18"/>
    </row>
    <row r="37" spans="1:13" ht="18.75" x14ac:dyDescent="0.3">
      <c r="B37" s="12" t="s">
        <v>8</v>
      </c>
      <c r="C37" s="84" t="s">
        <v>55</v>
      </c>
      <c r="D37" s="10" t="s">
        <v>9</v>
      </c>
    </row>
    <row r="40" spans="1:13" ht="18.75" hidden="1" x14ac:dyDescent="0.3">
      <c r="B40" s="177" t="s">
        <v>17</v>
      </c>
      <c r="C40" s="177"/>
      <c r="D40" s="177"/>
      <c r="E40" s="177"/>
      <c r="F40" t="s">
        <v>119</v>
      </c>
    </row>
    <row r="41" spans="1:13" hidden="1" x14ac:dyDescent="0.25">
      <c r="B41" t="s">
        <v>39</v>
      </c>
    </row>
    <row r="42" spans="1:13" ht="18.75" hidden="1" x14ac:dyDescent="0.3">
      <c r="B42" s="37" t="s">
        <v>38</v>
      </c>
      <c r="C42" t="s">
        <v>34</v>
      </c>
      <c r="D42" t="s">
        <v>35</v>
      </c>
    </row>
    <row r="43" spans="1:13" ht="18.75" hidden="1" x14ac:dyDescent="0.3">
      <c r="B43" s="8" t="s">
        <v>41</v>
      </c>
      <c r="C43" s="53" t="s">
        <v>20</v>
      </c>
      <c r="D43" s="53" t="s">
        <v>75</v>
      </c>
      <c r="E43" s="175" t="str">
        <f>HYPERLINK("http://www.rotary.org/RIdocuments/en_pdf/rirates_"&amp;RIGHT(D43,2)&amp;C43&amp;"_en.pdf","Click for selected exchange rate table.")</f>
        <v>Click for selected exchange rate table.</v>
      </c>
      <c r="F43" s="176"/>
      <c r="G43" s="176"/>
      <c r="L43" s="36" t="s">
        <v>19</v>
      </c>
      <c r="M43" s="36" t="s">
        <v>31</v>
      </c>
    </row>
    <row r="44" spans="1:13" hidden="1" x14ac:dyDescent="0.25">
      <c r="C44" t="s">
        <v>37</v>
      </c>
      <c r="L44" s="36" t="s">
        <v>20</v>
      </c>
      <c r="M44" s="36" t="s">
        <v>32</v>
      </c>
    </row>
    <row r="45" spans="1:13" hidden="1" x14ac:dyDescent="0.25">
      <c r="L45" s="36" t="s">
        <v>21</v>
      </c>
      <c r="M45" s="36" t="s">
        <v>33</v>
      </c>
    </row>
    <row r="46" spans="1:13" hidden="1" x14ac:dyDescent="0.25">
      <c r="E46" t="s">
        <v>42</v>
      </c>
      <c r="L46" s="36" t="s">
        <v>22</v>
      </c>
      <c r="M46" s="36" t="s">
        <v>47</v>
      </c>
    </row>
    <row r="47" spans="1:13" hidden="1" x14ac:dyDescent="0.25">
      <c r="E47" t="s">
        <v>36</v>
      </c>
      <c r="L47" s="36" t="s">
        <v>23</v>
      </c>
      <c r="M47" s="36" t="s">
        <v>75</v>
      </c>
    </row>
    <row r="48" spans="1:13" hidden="1" x14ac:dyDescent="0.25">
      <c r="E48" t="s">
        <v>43</v>
      </c>
      <c r="L48" s="36" t="s">
        <v>24</v>
      </c>
      <c r="M48" s="36" t="s">
        <v>78</v>
      </c>
    </row>
    <row r="49" spans="2:13" hidden="1" x14ac:dyDescent="0.25">
      <c r="E49" t="s">
        <v>40</v>
      </c>
      <c r="L49" s="36" t="s">
        <v>25</v>
      </c>
      <c r="M49" s="36" t="s">
        <v>79</v>
      </c>
    </row>
    <row r="50" spans="2:13" x14ac:dyDescent="0.25">
      <c r="L50" s="36" t="s">
        <v>26</v>
      </c>
      <c r="M50" s="36" t="s">
        <v>80</v>
      </c>
    </row>
    <row r="51" spans="2:13" x14ac:dyDescent="0.25">
      <c r="B51" t="s">
        <v>44</v>
      </c>
      <c r="G51" s="145" t="s">
        <v>91</v>
      </c>
      <c r="L51" s="36" t="s">
        <v>27</v>
      </c>
    </row>
    <row r="52" spans="2:13" x14ac:dyDescent="0.25">
      <c r="L52" s="36" t="s">
        <v>28</v>
      </c>
    </row>
    <row r="53" spans="2:13" x14ac:dyDescent="0.25">
      <c r="L53" s="36" t="s">
        <v>29</v>
      </c>
    </row>
    <row r="54" spans="2:13" x14ac:dyDescent="0.25">
      <c r="L54" s="36" t="s">
        <v>30</v>
      </c>
    </row>
  </sheetData>
  <sheetProtection sheet="1" objects="1" scenarios="1"/>
  <mergeCells count="47">
    <mergeCell ref="B10:D10"/>
    <mergeCell ref="E10:F10"/>
    <mergeCell ref="B14:D14"/>
    <mergeCell ref="E14:F14"/>
    <mergeCell ref="B40:E40"/>
    <mergeCell ref="E17:F17"/>
    <mergeCell ref="B19:D19"/>
    <mergeCell ref="E19:F19"/>
    <mergeCell ref="B21:D21"/>
    <mergeCell ref="E21:F21"/>
    <mergeCell ref="B20:D20"/>
    <mergeCell ref="E20:F20"/>
    <mergeCell ref="B22:D22"/>
    <mergeCell ref="E22:F22"/>
    <mergeCell ref="B23:D23"/>
    <mergeCell ref="E23:F23"/>
    <mergeCell ref="E43:G43"/>
    <mergeCell ref="B11:D11"/>
    <mergeCell ref="E11:F11"/>
    <mergeCell ref="B12:D12"/>
    <mergeCell ref="E12:F12"/>
    <mergeCell ref="B13:D13"/>
    <mergeCell ref="E13:F13"/>
    <mergeCell ref="B15:D15"/>
    <mergeCell ref="E15:F15"/>
    <mergeCell ref="B16:D16"/>
    <mergeCell ref="E16:F16"/>
    <mergeCell ref="B24:D24"/>
    <mergeCell ref="E24:F24"/>
    <mergeCell ref="B18:D18"/>
    <mergeCell ref="E18:F18"/>
    <mergeCell ref="B17:D17"/>
    <mergeCell ref="B3:G3"/>
    <mergeCell ref="B4:G4"/>
    <mergeCell ref="B8:D8"/>
    <mergeCell ref="E8:F8"/>
    <mergeCell ref="B9:D9"/>
    <mergeCell ref="E9:F9"/>
    <mergeCell ref="E6:F6"/>
    <mergeCell ref="B28:D28"/>
    <mergeCell ref="E28:F28"/>
    <mergeCell ref="B25:D25"/>
    <mergeCell ref="E25:F25"/>
    <mergeCell ref="B26:D26"/>
    <mergeCell ref="E26:F26"/>
    <mergeCell ref="B27:D27"/>
    <mergeCell ref="E27:F27"/>
  </mergeCells>
  <dataValidations count="2">
    <dataValidation type="list" allowBlank="1" showInputMessage="1" showErrorMessage="1" sqref="C43">
      <formula1>$L$43:$L$54</formula1>
    </dataValidation>
    <dataValidation type="list" allowBlank="1" showInputMessage="1" showErrorMessage="1" sqref="D43">
      <formula1>$M$43:$M$50</formula1>
    </dataValidation>
  </dataValidations>
  <hyperlinks>
    <hyperlink ref="B40" r:id="rId1"/>
    <hyperlink ref="G51" r:id="rId2"/>
  </hyperlinks>
  <pageMargins left="0.36" right="0.3" top="0.75" bottom="0.75" header="0.3" footer="0.3"/>
  <pageSetup scale="78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69"/>
  <sheetViews>
    <sheetView zoomScale="115" zoomScaleNormal="115" zoomScalePageLayoutView="115" workbookViewId="0">
      <pane ySplit="7" topLeftCell="A8" activePane="bottomLeft" state="frozen"/>
      <selection pane="bottomLeft" activeCell="D9" sqref="D9"/>
    </sheetView>
  </sheetViews>
  <sheetFormatPr defaultColWidth="8.85546875" defaultRowHeight="15" x14ac:dyDescent="0.25"/>
  <cols>
    <col min="1" max="1" width="16.85546875" bestFit="1" customWidth="1"/>
    <col min="2" max="2" width="31.28515625" customWidth="1"/>
    <col min="3" max="3" width="18.140625" customWidth="1"/>
    <col min="4" max="4" width="17.42578125" customWidth="1"/>
    <col min="5" max="5" width="13.42578125" customWidth="1"/>
    <col min="6" max="6" width="13.7109375" bestFit="1" customWidth="1"/>
    <col min="7" max="7" width="68.5703125" style="4" customWidth="1"/>
    <col min="8" max="8" width="22.42578125" hidden="1" customWidth="1"/>
    <col min="9" max="9" width="47.140625" style="74" hidden="1" customWidth="1"/>
    <col min="10" max="10" width="45.140625" hidden="1" customWidth="1"/>
    <col min="11" max="11" width="24" hidden="1" customWidth="1"/>
    <col min="12" max="12" width="14.7109375" style="35" hidden="1" customWidth="1"/>
    <col min="13" max="13" width="11.85546875" style="59" hidden="1" customWidth="1"/>
    <col min="14" max="14" width="11.42578125" hidden="1" customWidth="1"/>
  </cols>
  <sheetData>
    <row r="1" spans="1:18" ht="21" x14ac:dyDescent="0.35">
      <c r="A1" s="64"/>
      <c r="B1" s="55" t="s">
        <v>112</v>
      </c>
      <c r="C1" s="55"/>
      <c r="D1" s="55"/>
      <c r="E1" s="42"/>
      <c r="F1" t="s">
        <v>50</v>
      </c>
      <c r="G1" s="38"/>
      <c r="H1" s="56"/>
      <c r="I1" s="56"/>
      <c r="J1" s="56"/>
      <c r="K1" s="56"/>
      <c r="L1" s="62"/>
      <c r="M1" s="194"/>
      <c r="N1" s="56"/>
      <c r="O1" s="56"/>
      <c r="P1" s="56"/>
      <c r="Q1" s="56"/>
      <c r="R1" s="56"/>
    </row>
    <row r="2" spans="1:18" s="10" customFormat="1" ht="18.75" x14ac:dyDescent="0.3">
      <c r="A2" s="65"/>
      <c r="B2" s="184"/>
      <c r="C2" s="183"/>
      <c r="D2" s="72" t="s">
        <v>104</v>
      </c>
      <c r="E2" s="109"/>
      <c r="G2" s="107" t="s">
        <v>70</v>
      </c>
      <c r="H2" s="56"/>
      <c r="I2" s="56"/>
      <c r="J2" s="56"/>
      <c r="K2" s="56"/>
      <c r="L2" s="62"/>
      <c r="M2" s="194"/>
      <c r="N2" s="56"/>
      <c r="O2" s="56"/>
      <c r="P2" s="56"/>
      <c r="Q2" s="56"/>
      <c r="R2" s="56"/>
    </row>
    <row r="3" spans="1:18" s="1" customFormat="1" ht="21" x14ac:dyDescent="0.35">
      <c r="A3" s="121" t="s">
        <v>0</v>
      </c>
      <c r="B3" s="178"/>
      <c r="C3" s="178"/>
      <c r="D3" s="179"/>
      <c r="E3" s="179"/>
      <c r="F3" s="179"/>
      <c r="G3" s="114" t="s">
        <v>102</v>
      </c>
      <c r="H3" s="56"/>
      <c r="I3" s="56"/>
      <c r="J3" s="92"/>
      <c r="K3" s="56"/>
      <c r="L3" s="62"/>
      <c r="M3" s="194"/>
      <c r="N3" s="56"/>
      <c r="O3" s="56"/>
      <c r="P3" s="56"/>
      <c r="Q3" s="56"/>
      <c r="R3" s="56"/>
    </row>
    <row r="4" spans="1:18" s="1" customFormat="1" ht="21" x14ac:dyDescent="0.35">
      <c r="A4" s="121" t="s">
        <v>1</v>
      </c>
      <c r="B4" s="179"/>
      <c r="C4" s="179"/>
      <c r="D4" s="179"/>
      <c r="E4" s="179"/>
      <c r="F4" s="179"/>
      <c r="G4" s="114" t="s">
        <v>103</v>
      </c>
      <c r="H4" s="56"/>
      <c r="I4" s="56"/>
      <c r="J4" s="56"/>
      <c r="K4" s="56"/>
      <c r="L4" s="56"/>
      <c r="M4" s="194"/>
      <c r="N4" s="56"/>
      <c r="O4" s="56"/>
      <c r="P4" s="56"/>
      <c r="Q4" s="56"/>
      <c r="R4" s="56"/>
    </row>
    <row r="5" spans="1:18" s="44" customFormat="1" ht="19.5" thickBot="1" x14ac:dyDescent="0.35">
      <c r="A5" s="45" t="s">
        <v>99</v>
      </c>
      <c r="B5" s="88">
        <v>923</v>
      </c>
      <c r="C5" s="46" t="s">
        <v>45</v>
      </c>
      <c r="D5" s="89"/>
      <c r="E5" s="47" t="s">
        <v>3</v>
      </c>
      <c r="F5" s="89"/>
      <c r="G5" s="114" t="s">
        <v>71</v>
      </c>
      <c r="H5" s="56" t="s">
        <v>66</v>
      </c>
      <c r="I5" s="56"/>
      <c r="J5" s="92"/>
      <c r="K5" s="92"/>
      <c r="L5" s="56"/>
      <c r="M5" s="194"/>
      <c r="N5" s="56"/>
      <c r="O5" s="56"/>
      <c r="P5" s="56"/>
      <c r="Q5" s="56"/>
      <c r="R5" s="56"/>
    </row>
    <row r="6" spans="1:18" ht="16.5" thickBot="1" x14ac:dyDescent="0.3">
      <c r="A6" s="102" t="s">
        <v>68</v>
      </c>
      <c r="B6" s="124">
        <f>Budget!G34</f>
        <v>35000</v>
      </c>
      <c r="C6" s="125" t="s">
        <v>69</v>
      </c>
      <c r="D6" s="156">
        <f>F42</f>
        <v>35000</v>
      </c>
      <c r="E6" s="126" t="str">
        <f>IF(F42&lt;F44,"Needed:","Overfunded:")</f>
        <v>Overfunded:</v>
      </c>
      <c r="F6" s="163">
        <f>F46</f>
        <v>0</v>
      </c>
      <c r="G6" s="75" t="str">
        <f>IF(CONCATENATE(G7,G8,G9,G10,G11,G12,G13,G14,G15,G16,G17,G18,G19,G20,G21,G33,G37)&lt;&gt;"","Funding error, please see message below.","OK, no rules violations")</f>
        <v>OK, no rules violations</v>
      </c>
      <c r="H6" s="56"/>
      <c r="I6" s="56"/>
      <c r="J6" s="92"/>
      <c r="K6" s="92"/>
      <c r="L6" s="62"/>
      <c r="M6" s="194" t="s">
        <v>113</v>
      </c>
      <c r="N6" s="56"/>
      <c r="O6" s="56"/>
      <c r="P6" s="56"/>
      <c r="Q6" s="56"/>
      <c r="R6" s="56"/>
    </row>
    <row r="7" spans="1:18" ht="16.5" thickBot="1" x14ac:dyDescent="0.3">
      <c r="A7" s="31"/>
      <c r="B7" s="123" t="s">
        <v>56</v>
      </c>
      <c r="C7" s="123" t="s">
        <v>5</v>
      </c>
      <c r="D7" s="123" t="s">
        <v>6</v>
      </c>
      <c r="E7" s="123" t="s">
        <v>48</v>
      </c>
      <c r="F7" s="123" t="s">
        <v>7</v>
      </c>
      <c r="G7" s="133" t="str">
        <f>IF(D9&lt;0.3*SUM(D8:D16),"International Club(s) must provide at least 30% of cash, or about $"&amp;0.3*SUM(D8:D16)&amp;".","")</f>
        <v/>
      </c>
      <c r="I7" s="56" t="s">
        <v>63</v>
      </c>
      <c r="J7" s="56" t="s">
        <v>64</v>
      </c>
      <c r="K7" s="62" t="s">
        <v>65</v>
      </c>
      <c r="M7" s="194" t="s">
        <v>114</v>
      </c>
      <c r="N7" s="56"/>
      <c r="O7" s="56"/>
      <c r="P7" s="56"/>
      <c r="Q7" s="56"/>
      <c r="R7" s="56"/>
    </row>
    <row r="8" spans="1:18" x14ac:dyDescent="0.25">
      <c r="A8" s="122" t="s">
        <v>100</v>
      </c>
      <c r="B8" s="160" t="s">
        <v>109</v>
      </c>
      <c r="C8" s="136">
        <v>1000</v>
      </c>
      <c r="D8" s="77"/>
      <c r="E8" s="77"/>
      <c r="F8" s="6">
        <f t="shared" ref="F8:F33" si="0">SUM(D8:E8)</f>
        <v>0</v>
      </c>
      <c r="G8" s="129" t="str">
        <f t="shared" ref="G8:G33" si="1">IF(C8=5340,IF(I8&lt;&gt;"",I8,IF(J8&lt;&gt;"",J8,IF(K8&lt;&gt;"",K8,""))),"")</f>
        <v/>
      </c>
      <c r="H8" s="74"/>
      <c r="I8" s="93" t="str">
        <f>IF(AND(C8=5340,OR(D8="",D8=0),E8&gt;0),"5340 DDF is only available to match Club funds.","")</f>
        <v/>
      </c>
      <c r="J8" s="94" t="str">
        <f>IF(AND(C8=5340,E8&gt;Ratio*D8),"5340 Club DDF may not exceed "&amp;TEXT(Ratio*D8,"$#,###")&amp;", a "&amp;TEXT(Ratio,"#.#")&amp;":1 match.","")</f>
        <v/>
      </c>
      <c r="K8" s="95" t="str">
        <f>IF(C8=5340,IF(E8&gt;ClubLimit,"5340 DDF may not exceed "&amp;TEXT(ClubLimit,"$#,###")&amp;" per club.",""),"")</f>
        <v/>
      </c>
      <c r="M8" s="59">
        <f>COUNTIF($B$8:$B$33,B8)</f>
        <v>1</v>
      </c>
    </row>
    <row r="9" spans="1:18" ht="15.75" thickBot="1" x14ac:dyDescent="0.3">
      <c r="A9" s="112" t="s">
        <v>101</v>
      </c>
      <c r="B9" s="160" t="s">
        <v>108</v>
      </c>
      <c r="C9" s="136">
        <v>5340</v>
      </c>
      <c r="D9" s="77">
        <v>10000</v>
      </c>
      <c r="E9" s="77">
        <v>10000</v>
      </c>
      <c r="F9" s="6">
        <f t="shared" si="0"/>
        <v>20000</v>
      </c>
      <c r="G9" s="129" t="str">
        <f t="shared" si="1"/>
        <v/>
      </c>
      <c r="I9" s="96" t="str">
        <f t="shared" ref="I9:I33" si="2">IF(AND(C9=5340,OR(D9="",D9=0),E9&gt;0),"5340 DDF is only available to match Club funds.","")</f>
        <v/>
      </c>
      <c r="J9" s="5" t="str">
        <f>IF(AND(C9=5340,E9&gt;Ratio*D9),"5340 Club DDF may not exceed "&amp;TEXT(Ratio*D9,"$#,###")&amp;", a "&amp;TEXT(Ratio,"#.#")&amp;":1 match.","")</f>
        <v/>
      </c>
      <c r="K9" s="97" t="str">
        <f>IF(C9=5340,IF(E9&gt;ClubLimit,"5340 DDF may not exceed "&amp;TEXT(ClubLimit,"$#,###")&amp;" per club.",""),"")</f>
        <v/>
      </c>
      <c r="M9" s="59">
        <f t="shared" ref="M9:M33" si="3">COUNTIF($B$8:$B$33,B9)</f>
        <v>1</v>
      </c>
    </row>
    <row r="10" spans="1:18" x14ac:dyDescent="0.25">
      <c r="A10" s="111" t="s">
        <v>54</v>
      </c>
      <c r="B10" s="130"/>
      <c r="C10" s="137"/>
      <c r="D10" s="130"/>
      <c r="E10" s="130"/>
      <c r="F10" s="6">
        <f t="shared" si="0"/>
        <v>0</v>
      </c>
      <c r="G10" s="129" t="str">
        <f t="shared" si="1"/>
        <v/>
      </c>
      <c r="I10" s="96" t="str">
        <f t="shared" si="2"/>
        <v/>
      </c>
      <c r="J10" s="5" t="str">
        <f>IF(AND(C10=5340,E10&gt;Ratio*D10),"5340 Club DDF may not exceed "&amp;TEXT(Ratio*D10,"$#,###")&amp;", a "&amp;TEXT(Ratio,"#.#")&amp;":1 match.","")</f>
        <v/>
      </c>
      <c r="K10" s="97" t="str">
        <f>IF(C10=5340,IF(E10&gt;ClubLimit,"5340 DDF may not exceed "&amp;TEXT(ClubLimit,"$#,###")&amp;" per club.",""),"")</f>
        <v/>
      </c>
      <c r="M10" s="59">
        <f t="shared" si="3"/>
        <v>0</v>
      </c>
    </row>
    <row r="11" spans="1:18" x14ac:dyDescent="0.25">
      <c r="A11" s="110" t="s">
        <v>54</v>
      </c>
      <c r="B11" s="139"/>
      <c r="C11" s="138"/>
      <c r="D11" s="143"/>
      <c r="E11" s="143"/>
      <c r="F11" s="6">
        <f t="shared" si="0"/>
        <v>0</v>
      </c>
      <c r="G11" s="129" t="str">
        <f t="shared" si="1"/>
        <v/>
      </c>
      <c r="I11" s="96" t="str">
        <f t="shared" si="2"/>
        <v/>
      </c>
      <c r="J11" s="5" t="str">
        <f>IF(AND(C11=5340,E11&gt;Ratio*D11),"5340 Club DDF may not exceed "&amp;TEXT(Ratio*D11,"$#,###")&amp;", a "&amp;TEXT(Ratio,"#.#")&amp;":1 match.","")</f>
        <v/>
      </c>
      <c r="K11" s="97" t="str">
        <f>IF(C11=5340,IF(E11&gt;ClubLimit,"5340 DDF may not exceed "&amp;TEXT(ClubLimit,"$#,###")&amp;" per club.",""),"")</f>
        <v/>
      </c>
      <c r="M11" s="59">
        <f t="shared" si="3"/>
        <v>0</v>
      </c>
    </row>
    <row r="12" spans="1:18" x14ac:dyDescent="0.25">
      <c r="A12" s="110" t="s">
        <v>54</v>
      </c>
      <c r="B12" s="90"/>
      <c r="C12" s="138"/>
      <c r="D12" s="90"/>
      <c r="E12" s="90"/>
      <c r="F12" s="6">
        <f t="shared" si="0"/>
        <v>0</v>
      </c>
      <c r="G12" s="129" t="str">
        <f t="shared" si="1"/>
        <v/>
      </c>
      <c r="I12" s="96" t="str">
        <f t="shared" si="2"/>
        <v/>
      </c>
      <c r="J12" s="5" t="str">
        <f>IF(AND(C12=5340,E12&gt;Ratio*D12),"5340 Club DDF may not exceed "&amp;TEXT(Ratio*D12,"$#,###")&amp;", a "&amp;TEXT(Ratio,"#.#")&amp;":1 match.","")</f>
        <v/>
      </c>
      <c r="K12" s="97" t="str">
        <f>IF(C12=5340,IF(E12&gt;ClubLimit,"5340 DDF may not exceed "&amp;TEXT(ClubLimit,"$#,###")&amp;" per club.",""),"")</f>
        <v/>
      </c>
      <c r="M12" s="59">
        <f t="shared" si="3"/>
        <v>0</v>
      </c>
      <c r="N12" s="7"/>
    </row>
    <row r="13" spans="1:18" s="74" customFormat="1" x14ac:dyDescent="0.25">
      <c r="A13" s="110" t="s">
        <v>54</v>
      </c>
      <c r="B13" s="90"/>
      <c r="C13" s="134"/>
      <c r="D13" s="90"/>
      <c r="E13" s="90"/>
      <c r="F13" s="6">
        <f t="shared" si="0"/>
        <v>0</v>
      </c>
      <c r="G13" s="129" t="str">
        <f t="shared" si="1"/>
        <v/>
      </c>
      <c r="I13" s="96" t="str">
        <f t="shared" si="2"/>
        <v/>
      </c>
      <c r="J13" s="5" t="str">
        <f>IF(AND(C13=5340,E13&gt;Ratio*D13),"5340 Club DDF may not exceed "&amp;TEXT(Ratio*D13,"$#,###")&amp;", a "&amp;TEXT(Ratio,"#.#")&amp;":1 match.","")</f>
        <v/>
      </c>
      <c r="K13" s="97" t="str">
        <f>IF(C13=5340,IF(E13&gt;ClubLimit,"5340 DDF may not exceed "&amp;TEXT(ClubLimit,"$#,###")&amp;" per club.",""),"")</f>
        <v/>
      </c>
      <c r="L13" s="35"/>
      <c r="M13" s="59">
        <f t="shared" si="3"/>
        <v>0</v>
      </c>
    </row>
    <row r="14" spans="1:18" s="74" customFormat="1" x14ac:dyDescent="0.25">
      <c r="A14" s="110" t="s">
        <v>54</v>
      </c>
      <c r="B14" s="90"/>
      <c r="C14" s="134"/>
      <c r="D14" s="90"/>
      <c r="E14" s="90"/>
      <c r="F14" s="6">
        <f t="shared" si="0"/>
        <v>0</v>
      </c>
      <c r="G14" s="129" t="str">
        <f t="shared" si="1"/>
        <v/>
      </c>
      <c r="I14" s="96" t="str">
        <f t="shared" si="2"/>
        <v/>
      </c>
      <c r="J14" s="5" t="str">
        <f>IF(AND(C14=5340,E14&gt;Ratio*D14),"5340 Club DDF may not exceed "&amp;TEXT(Ratio*D14,"$#,###")&amp;", a "&amp;TEXT(Ratio,"#.#")&amp;":1 match.","")</f>
        <v/>
      </c>
      <c r="K14" s="97" t="str">
        <f>IF(C14=5340,IF(E14&gt;ClubLimit,"5340 DDF may not exceed "&amp;TEXT(ClubLimit,"$#,###")&amp;" per club.",""),"")</f>
        <v/>
      </c>
      <c r="L14" s="35"/>
      <c r="M14" s="59">
        <f t="shared" si="3"/>
        <v>0</v>
      </c>
    </row>
    <row r="15" spans="1:18" s="74" customFormat="1" x14ac:dyDescent="0.25">
      <c r="A15" s="110" t="s">
        <v>54</v>
      </c>
      <c r="B15" s="139"/>
      <c r="C15" s="134"/>
      <c r="D15" s="143"/>
      <c r="E15" s="90"/>
      <c r="F15" s="6">
        <f t="shared" si="0"/>
        <v>0</v>
      </c>
      <c r="G15" s="129" t="str">
        <f t="shared" si="1"/>
        <v/>
      </c>
      <c r="I15" s="96" t="str">
        <f t="shared" si="2"/>
        <v/>
      </c>
      <c r="J15" s="5" t="str">
        <f>IF(AND(C15=5340,E15&gt;Ratio*D15),"5340 Club DDF may not exceed "&amp;TEXT(Ratio*D15,"$#,###")&amp;", a "&amp;TEXT(Ratio,"#.#")&amp;":1 match.","")</f>
        <v/>
      </c>
      <c r="K15" s="97" t="str">
        <f>IF(C15=5340,IF(E15&gt;ClubLimit,"5340 DDF may not exceed "&amp;TEXT(ClubLimit,"$#,###")&amp;" per club.",""),"")</f>
        <v/>
      </c>
      <c r="L15" s="35"/>
      <c r="M15" s="59">
        <f t="shared" si="3"/>
        <v>0</v>
      </c>
    </row>
    <row r="16" spans="1:18" s="74" customFormat="1" x14ac:dyDescent="0.25">
      <c r="A16" s="110" t="s">
        <v>54</v>
      </c>
      <c r="B16" s="90"/>
      <c r="C16" s="134"/>
      <c r="D16" s="90"/>
      <c r="E16" s="90"/>
      <c r="F16" s="6">
        <f t="shared" si="0"/>
        <v>0</v>
      </c>
      <c r="G16" s="129" t="str">
        <f t="shared" si="1"/>
        <v/>
      </c>
      <c r="I16" s="96" t="str">
        <f t="shared" si="2"/>
        <v/>
      </c>
      <c r="J16" s="5" t="str">
        <f>IF(AND(C16=5340,E16&gt;Ratio*D16),"5340 Club DDF may not exceed "&amp;TEXT(Ratio*D16,"$#,###")&amp;", a "&amp;TEXT(Ratio,"#.#")&amp;":1 match.","")</f>
        <v/>
      </c>
      <c r="K16" s="97" t="str">
        <f>IF(C16=5340,IF(E16&gt;ClubLimit,"5340 DDF may not exceed "&amp;TEXT(ClubLimit,"$#,###")&amp;" per club.",""),"")</f>
        <v/>
      </c>
      <c r="L16" s="35"/>
      <c r="M16" s="59">
        <f t="shared" si="3"/>
        <v>0</v>
      </c>
    </row>
    <row r="17" spans="1:13" s="74" customFormat="1" x14ac:dyDescent="0.25">
      <c r="A17" s="110" t="s">
        <v>54</v>
      </c>
      <c r="B17" s="139"/>
      <c r="C17" s="134"/>
      <c r="D17" s="143"/>
      <c r="E17" s="90"/>
      <c r="F17" s="6">
        <f t="shared" si="0"/>
        <v>0</v>
      </c>
      <c r="G17" s="185" t="str">
        <f t="shared" si="1"/>
        <v/>
      </c>
      <c r="I17" s="96" t="str">
        <f t="shared" si="2"/>
        <v/>
      </c>
      <c r="J17" s="5" t="str">
        <f>IF(AND(C17=5340,E17&gt;Ratio*D17),"5340 Club DDF may not exceed "&amp;TEXT(Ratio*D17,"$#,###")&amp;", a "&amp;TEXT(Ratio,"#.#")&amp;":1 match.","")</f>
        <v/>
      </c>
      <c r="K17" s="97" t="str">
        <f>IF(C17=5340,IF(E17&gt;ClubLimit,"5340 DDF may not exceed "&amp;TEXT(ClubLimit,"$#,###")&amp;" per club.",""),"")</f>
        <v/>
      </c>
      <c r="L17" s="35"/>
      <c r="M17" s="59">
        <f t="shared" si="3"/>
        <v>0</v>
      </c>
    </row>
    <row r="18" spans="1:13" s="74" customFormat="1" x14ac:dyDescent="0.25">
      <c r="A18" s="110" t="s">
        <v>54</v>
      </c>
      <c r="B18" s="90"/>
      <c r="C18" s="134"/>
      <c r="D18" s="90"/>
      <c r="E18" s="90"/>
      <c r="F18" s="6">
        <f t="shared" si="0"/>
        <v>0</v>
      </c>
      <c r="G18" s="129" t="str">
        <f t="shared" si="1"/>
        <v/>
      </c>
      <c r="I18" s="96" t="str">
        <f t="shared" si="2"/>
        <v/>
      </c>
      <c r="J18" s="5" t="str">
        <f>IF(AND(C18=5340,E18&gt;Ratio*D18),"5340 Club DDF may not exceed "&amp;TEXT(Ratio*D18,"$#,###")&amp;", a "&amp;TEXT(Ratio,"#.#")&amp;":1 match.","")</f>
        <v/>
      </c>
      <c r="K18" s="97" t="str">
        <f>IF(C18=5340,IF(E18&gt;ClubLimit,"5340 DDF may not exceed "&amp;TEXT(ClubLimit,"$#,###")&amp;" per club.",""),"")</f>
        <v/>
      </c>
      <c r="L18" s="35"/>
      <c r="M18" s="59">
        <f t="shared" si="3"/>
        <v>0</v>
      </c>
    </row>
    <row r="19" spans="1:13" s="74" customFormat="1" x14ac:dyDescent="0.25">
      <c r="A19" s="110" t="s">
        <v>54</v>
      </c>
      <c r="B19" s="90"/>
      <c r="C19" s="134"/>
      <c r="D19" s="143"/>
      <c r="E19" s="143"/>
      <c r="F19" s="6">
        <f t="shared" si="0"/>
        <v>0</v>
      </c>
      <c r="G19" s="129" t="str">
        <f t="shared" si="1"/>
        <v/>
      </c>
      <c r="I19" s="96" t="str">
        <f t="shared" si="2"/>
        <v/>
      </c>
      <c r="J19" s="5" t="str">
        <f>IF(AND(C19=5340,E19&gt;Ratio*D19),"5340 Club DDF may not exceed "&amp;TEXT(Ratio*D19,"$#,###")&amp;", a "&amp;TEXT(Ratio,"#.#")&amp;":1 match.","")</f>
        <v/>
      </c>
      <c r="K19" s="97" t="str">
        <f>IF(C19=5340,IF(E19&gt;ClubLimit,"5340 DDF may not exceed "&amp;TEXT(ClubLimit,"$#,###")&amp;" per club.",""),"")</f>
        <v/>
      </c>
      <c r="L19" s="35"/>
      <c r="M19" s="59">
        <f t="shared" si="3"/>
        <v>0</v>
      </c>
    </row>
    <row r="20" spans="1:13" s="74" customFormat="1" x14ac:dyDescent="0.25">
      <c r="A20" s="110" t="s">
        <v>54</v>
      </c>
      <c r="B20" s="139"/>
      <c r="C20" s="134"/>
      <c r="D20" s="90"/>
      <c r="E20" s="90"/>
      <c r="F20" s="6">
        <f t="shared" si="0"/>
        <v>0</v>
      </c>
      <c r="G20" s="129" t="str">
        <f t="shared" si="1"/>
        <v/>
      </c>
      <c r="I20" s="96" t="str">
        <f t="shared" si="2"/>
        <v/>
      </c>
      <c r="J20" s="5" t="str">
        <f>IF(AND(C20=5340,E20&gt;Ratio*D20),"5340 Club DDF may not exceed "&amp;TEXT(Ratio*D20,"$#,###")&amp;", a "&amp;TEXT(Ratio,"#.#")&amp;":1 match.","")</f>
        <v/>
      </c>
      <c r="K20" s="97" t="str">
        <f>IF(C20=5340,IF(E20&gt;ClubLimit,"5340 DDF may not exceed "&amp;TEXT(ClubLimit,"$#,###")&amp;" per club.",""),"")</f>
        <v/>
      </c>
      <c r="L20" s="35"/>
      <c r="M20" s="59">
        <f t="shared" si="3"/>
        <v>0</v>
      </c>
    </row>
    <row r="21" spans="1:13" x14ac:dyDescent="0.25">
      <c r="A21" s="110" t="s">
        <v>54</v>
      </c>
      <c r="B21" s="90"/>
      <c r="C21" s="134"/>
      <c r="D21" s="90"/>
      <c r="E21" s="90"/>
      <c r="F21" s="6">
        <f t="shared" si="0"/>
        <v>0</v>
      </c>
      <c r="G21" s="129" t="str">
        <f t="shared" si="1"/>
        <v/>
      </c>
      <c r="I21" s="96" t="str">
        <f t="shared" si="2"/>
        <v/>
      </c>
      <c r="J21" s="5" t="str">
        <f>IF(AND(C21=5340,E21&gt;Ratio*D21),"5340 Club DDF may not exceed "&amp;TEXT(Ratio*D21,"$#,###")&amp;", a "&amp;TEXT(Ratio,"#.#")&amp;":1 match.","")</f>
        <v/>
      </c>
      <c r="K21" s="97" t="str">
        <f>IF(C21=5340,IF(E21&gt;ClubLimit,"5340 DDF may not exceed "&amp;TEXT(ClubLimit,"$#,###")&amp;" per club.",""),"")</f>
        <v/>
      </c>
      <c r="M21" s="59">
        <f t="shared" si="3"/>
        <v>0</v>
      </c>
    </row>
    <row r="22" spans="1:13" s="128" customFormat="1" x14ac:dyDescent="0.25">
      <c r="A22" s="110" t="s">
        <v>54</v>
      </c>
      <c r="B22" s="139"/>
      <c r="C22" s="134"/>
      <c r="D22" s="90"/>
      <c r="E22" s="90"/>
      <c r="F22" s="6">
        <f t="shared" si="0"/>
        <v>0</v>
      </c>
      <c r="G22" s="129" t="str">
        <f t="shared" si="1"/>
        <v/>
      </c>
      <c r="I22" s="96" t="str">
        <f t="shared" si="2"/>
        <v/>
      </c>
      <c r="J22" s="5" t="str">
        <f>IF(AND(C22=5340,E22&gt;Ratio*D22),"5340 Club DDF may not exceed "&amp;TEXT(Ratio*D22,"$#,###")&amp;", a "&amp;TEXT(Ratio,"#.#")&amp;":1 match.","")</f>
        <v/>
      </c>
      <c r="K22" s="97" t="str">
        <f>IF(C22=5340,IF(E22&gt;ClubLimit,"5340 DDF may not exceed "&amp;TEXT(ClubLimit,"$#,###")&amp;" per club.",""),"")</f>
        <v/>
      </c>
      <c r="L22" s="35"/>
      <c r="M22" s="59">
        <f t="shared" si="3"/>
        <v>0</v>
      </c>
    </row>
    <row r="23" spans="1:13" x14ac:dyDescent="0.25">
      <c r="A23" s="110" t="s">
        <v>90</v>
      </c>
      <c r="B23" s="120"/>
      <c r="C23" s="135"/>
      <c r="D23" s="90"/>
      <c r="E23" s="90"/>
      <c r="F23" s="6">
        <f t="shared" si="0"/>
        <v>0</v>
      </c>
      <c r="G23" s="129" t="str">
        <f t="shared" si="1"/>
        <v/>
      </c>
      <c r="I23" s="96" t="str">
        <f t="shared" si="2"/>
        <v/>
      </c>
      <c r="J23" s="5" t="str">
        <f>IF(AND(C23=5340,E23&gt;Ratio*D23),"5340 Club DDF may not exceed "&amp;TEXT(Ratio*D23,"$#,###")&amp;", a "&amp;TEXT(Ratio,"#.#")&amp;":1 match.","")</f>
        <v/>
      </c>
      <c r="K23" s="97" t="str">
        <f>IF(C23=5340,IF(E23&gt;ClubLimit,"5340 DDF may not exceed "&amp;TEXT(ClubLimit,"$#,###")&amp;" per club.",""),"")</f>
        <v/>
      </c>
      <c r="M23" s="59">
        <f t="shared" si="3"/>
        <v>0</v>
      </c>
    </row>
    <row r="24" spans="1:13" s="128" customFormat="1" x14ac:dyDescent="0.25">
      <c r="A24" s="110" t="s">
        <v>90</v>
      </c>
      <c r="B24" s="140"/>
      <c r="C24" s="135"/>
      <c r="D24" s="90"/>
      <c r="E24" s="90"/>
      <c r="F24" s="6">
        <f t="shared" si="0"/>
        <v>0</v>
      </c>
      <c r="G24" s="129" t="str">
        <f t="shared" si="1"/>
        <v/>
      </c>
      <c r="I24" s="96" t="str">
        <f t="shared" si="2"/>
        <v/>
      </c>
      <c r="J24" s="5" t="str">
        <f>IF(AND(C24=5340,E24&gt;Ratio*D24),"5340 Club DDF may not exceed "&amp;TEXT(Ratio*D24,"$#,###")&amp;", a "&amp;TEXT(Ratio,"#.#")&amp;":1 match.","")</f>
        <v/>
      </c>
      <c r="K24" s="97" t="str">
        <f>IF(C24=5340,IF(E24&gt;ClubLimit,"5340 DDF may not exceed "&amp;TEXT(ClubLimit,"$#,###")&amp;" per club.",""),"")</f>
        <v/>
      </c>
      <c r="L24" s="35"/>
      <c r="M24" s="59">
        <f t="shared" si="3"/>
        <v>0</v>
      </c>
    </row>
    <row r="25" spans="1:13" s="128" customFormat="1" x14ac:dyDescent="0.25">
      <c r="A25" s="110" t="s">
        <v>90</v>
      </c>
      <c r="B25" s="120"/>
      <c r="C25" s="135"/>
      <c r="D25" s="90"/>
      <c r="E25" s="90"/>
      <c r="F25" s="6">
        <f t="shared" si="0"/>
        <v>0</v>
      </c>
      <c r="G25" s="129" t="str">
        <f t="shared" si="1"/>
        <v/>
      </c>
      <c r="I25" s="96" t="str">
        <f t="shared" si="2"/>
        <v/>
      </c>
      <c r="J25" s="5" t="str">
        <f>IF(AND(C25=5340,E25&gt;Ratio*D25),"5340 Club DDF may not exceed "&amp;TEXT(Ratio*D25,"$#,###")&amp;", a "&amp;TEXT(Ratio,"#.#")&amp;":1 match.","")</f>
        <v/>
      </c>
      <c r="K25" s="97" t="str">
        <f>IF(C25=5340,IF(E25&gt;ClubLimit,"5340 DDF may not exceed "&amp;TEXT(ClubLimit,"$#,###")&amp;" per club.",""),"")</f>
        <v/>
      </c>
      <c r="L25" s="35"/>
      <c r="M25" s="59">
        <f t="shared" si="3"/>
        <v>0</v>
      </c>
    </row>
    <row r="26" spans="1:13" s="128" customFormat="1" x14ac:dyDescent="0.25">
      <c r="A26" s="110" t="s">
        <v>90</v>
      </c>
      <c r="B26" s="120"/>
      <c r="C26" s="135"/>
      <c r="D26" s="90"/>
      <c r="E26" s="90"/>
      <c r="F26" s="6">
        <f t="shared" si="0"/>
        <v>0</v>
      </c>
      <c r="G26" s="129" t="str">
        <f t="shared" si="1"/>
        <v/>
      </c>
      <c r="I26" s="96" t="str">
        <f t="shared" si="2"/>
        <v/>
      </c>
      <c r="J26" s="5" t="str">
        <f>IF(AND(C26=5340,E26&gt;Ratio*D26),"5340 Club DDF may not exceed "&amp;TEXT(Ratio*D26,"$#,###")&amp;", a "&amp;TEXT(Ratio,"#.#")&amp;":1 match.","")</f>
        <v/>
      </c>
      <c r="K26" s="97" t="str">
        <f>IF(C26=5340,IF(E26&gt;ClubLimit,"5340 DDF may not exceed "&amp;TEXT(ClubLimit,"$#,###")&amp;" per club.",""),"")</f>
        <v/>
      </c>
      <c r="L26" s="35"/>
      <c r="M26" s="59">
        <f t="shared" si="3"/>
        <v>0</v>
      </c>
    </row>
    <row r="27" spans="1:13" x14ac:dyDescent="0.25">
      <c r="A27" s="110" t="s">
        <v>90</v>
      </c>
      <c r="B27" s="120"/>
      <c r="C27" s="85"/>
      <c r="D27" s="76"/>
      <c r="E27" s="90"/>
      <c r="F27" s="6">
        <f t="shared" si="0"/>
        <v>0</v>
      </c>
      <c r="G27" s="129" t="str">
        <f t="shared" si="1"/>
        <v/>
      </c>
      <c r="I27" s="96" t="str">
        <f t="shared" si="2"/>
        <v/>
      </c>
      <c r="J27" s="5" t="str">
        <f>IF(AND(C27=5340,E27&gt;Ratio*D27),"5340 Club DDF may not exceed "&amp;TEXT(Ratio*D27,"$#,###")&amp;", a "&amp;TEXT(Ratio,"#.#")&amp;":1 match.","")</f>
        <v/>
      </c>
      <c r="K27" s="97" t="str">
        <f>IF(C27=5340,IF(E27&gt;ClubLimit,"5340 DDF may not exceed "&amp;TEXT(ClubLimit,"$#,###")&amp;" per club.",""),"")</f>
        <v/>
      </c>
      <c r="M27" s="59">
        <f t="shared" si="3"/>
        <v>0</v>
      </c>
    </row>
    <row r="28" spans="1:13" s="128" customFormat="1" x14ac:dyDescent="0.25">
      <c r="A28" s="110" t="s">
        <v>90</v>
      </c>
      <c r="B28" s="140"/>
      <c r="C28" s="131"/>
      <c r="D28" s="143"/>
      <c r="E28" s="90"/>
      <c r="F28" s="6">
        <f t="shared" si="0"/>
        <v>0</v>
      </c>
      <c r="G28" s="129" t="str">
        <f t="shared" si="1"/>
        <v/>
      </c>
      <c r="I28" s="96" t="str">
        <f t="shared" si="2"/>
        <v/>
      </c>
      <c r="J28" s="5" t="str">
        <f>IF(AND(C28=5340,E28&gt;Ratio*D28),"5340 Club DDF may not exceed "&amp;TEXT(Ratio*D28,"$#,###")&amp;", a "&amp;TEXT(Ratio,"#.#")&amp;":1 match.","")</f>
        <v/>
      </c>
      <c r="K28" s="97" t="str">
        <f>IF(C28=5340,IF(E28&gt;ClubLimit,"5340 DDF may not exceed "&amp;TEXT(ClubLimit,"$#,###")&amp;" per club.",""),"")</f>
        <v/>
      </c>
      <c r="L28" s="35"/>
      <c r="M28" s="59">
        <f t="shared" si="3"/>
        <v>0</v>
      </c>
    </row>
    <row r="29" spans="1:13" s="128" customFormat="1" x14ac:dyDescent="0.25">
      <c r="A29" s="110" t="s">
        <v>90</v>
      </c>
      <c r="B29" s="140"/>
      <c r="C29" s="131"/>
      <c r="D29" s="143"/>
      <c r="E29" s="90"/>
      <c r="F29" s="6">
        <f t="shared" si="0"/>
        <v>0</v>
      </c>
      <c r="G29" s="129" t="str">
        <f t="shared" si="1"/>
        <v/>
      </c>
      <c r="I29" s="96" t="str">
        <f t="shared" si="2"/>
        <v/>
      </c>
      <c r="J29" s="5" t="str">
        <f>IF(AND(C29=5340,E29&gt;Ratio*D29),"5340 Club DDF may not exceed "&amp;TEXT(Ratio*D29,"$#,###")&amp;", a "&amp;TEXT(Ratio,"#.#")&amp;":1 match.","")</f>
        <v/>
      </c>
      <c r="K29" s="97" t="str">
        <f>IF(C29=5340,IF(E29&gt;ClubLimit,"5340 DDF may not exceed "&amp;TEXT(ClubLimit,"$#,###")&amp;" per club.",""),"")</f>
        <v/>
      </c>
      <c r="L29" s="35"/>
      <c r="M29" s="59">
        <f t="shared" si="3"/>
        <v>0</v>
      </c>
    </row>
    <row r="30" spans="1:13" s="128" customFormat="1" x14ac:dyDescent="0.25">
      <c r="A30" s="110" t="s">
        <v>90</v>
      </c>
      <c r="B30" s="140"/>
      <c r="C30" s="131"/>
      <c r="D30" s="143"/>
      <c r="E30" s="139"/>
      <c r="F30" s="6">
        <f t="shared" si="0"/>
        <v>0</v>
      </c>
      <c r="G30" s="129" t="str">
        <f t="shared" si="1"/>
        <v/>
      </c>
      <c r="I30" s="96" t="str">
        <f t="shared" si="2"/>
        <v/>
      </c>
      <c r="J30" s="5" t="str">
        <f>IF(AND(C30=5340,E30&gt;Ratio*D30),"5340 Club DDF may not exceed "&amp;TEXT(Ratio*D30,"$#,###")&amp;", a "&amp;TEXT(Ratio,"#.#")&amp;":1 match.","")</f>
        <v/>
      </c>
      <c r="K30" s="97" t="str">
        <f>IF(C30=5340,IF(E30&gt;ClubLimit,"5340 DDF may not exceed "&amp;TEXT(ClubLimit,"$#,###")&amp;" per club.",""),"")</f>
        <v/>
      </c>
      <c r="L30" s="35"/>
      <c r="M30" s="59">
        <f t="shared" si="3"/>
        <v>0</v>
      </c>
    </row>
    <row r="31" spans="1:13" s="128" customFormat="1" x14ac:dyDescent="0.25">
      <c r="A31" s="110" t="s">
        <v>90</v>
      </c>
      <c r="B31" s="140"/>
      <c r="C31" s="131"/>
      <c r="D31" s="90"/>
      <c r="E31" s="90"/>
      <c r="F31" s="6">
        <f t="shared" si="0"/>
        <v>0</v>
      </c>
      <c r="G31" s="129" t="str">
        <f t="shared" si="1"/>
        <v/>
      </c>
      <c r="I31" s="96" t="str">
        <f t="shared" si="2"/>
        <v/>
      </c>
      <c r="J31" s="5" t="str">
        <f>IF(AND(C31=5340,E31&gt;Ratio*D31),"5340 Club DDF may not exceed "&amp;TEXT(Ratio*D31,"$#,###")&amp;", a "&amp;TEXT(Ratio,"#.#")&amp;":1 match.","")</f>
        <v/>
      </c>
      <c r="K31" s="97" t="str">
        <f>IF(C31=5340,IF(E31&gt;ClubLimit,"5340 DDF may not exceed "&amp;TEXT(ClubLimit,"$#,###")&amp;" per club.",""),"")</f>
        <v/>
      </c>
      <c r="L31" s="35"/>
      <c r="M31" s="59">
        <f t="shared" si="3"/>
        <v>0</v>
      </c>
    </row>
    <row r="32" spans="1:13" s="128" customFormat="1" x14ac:dyDescent="0.25">
      <c r="A32" s="110" t="s">
        <v>90</v>
      </c>
      <c r="B32" s="140"/>
      <c r="C32" s="131"/>
      <c r="D32" s="143"/>
      <c r="E32" s="90"/>
      <c r="F32" s="6">
        <f t="shared" si="0"/>
        <v>0</v>
      </c>
      <c r="G32" s="129" t="str">
        <f t="shared" si="1"/>
        <v/>
      </c>
      <c r="I32" s="96" t="str">
        <f t="shared" si="2"/>
        <v/>
      </c>
      <c r="J32" s="5" t="str">
        <f>IF(AND(C32=5340,E32&gt;Ratio*D32),"5340 Club DDF may not exceed "&amp;TEXT(Ratio*D32,"$#,###")&amp;", a "&amp;TEXT(Ratio,"#.#")&amp;":1 match.","")</f>
        <v/>
      </c>
      <c r="K32" s="97" t="str">
        <f>IF(C32=5340,IF(E32&gt;ClubLimit,"5340 DDF may not exceed "&amp;TEXT(ClubLimit,"$#,###")&amp;" per club.",""),"")</f>
        <v/>
      </c>
      <c r="L32" s="35"/>
      <c r="M32" s="59">
        <f t="shared" si="3"/>
        <v>0</v>
      </c>
    </row>
    <row r="33" spans="1:13" ht="15.75" thickBot="1" x14ac:dyDescent="0.3">
      <c r="A33" s="110" t="s">
        <v>90</v>
      </c>
      <c r="B33" s="140"/>
      <c r="C33" s="131"/>
      <c r="D33" s="90"/>
      <c r="E33" s="90"/>
      <c r="F33" s="6">
        <f t="shared" si="0"/>
        <v>0</v>
      </c>
      <c r="G33" s="129" t="str">
        <f t="shared" si="1"/>
        <v/>
      </c>
      <c r="I33" s="98" t="str">
        <f t="shared" si="2"/>
        <v/>
      </c>
      <c r="J33" s="61" t="str">
        <f>IF(AND(C33=5340,E33&gt;Ratio*D33),"5340 Club DDF may not exceed "&amp;TEXT(Ratio*D33,"$#,###")&amp;", a "&amp;TEXT(Ratio,"#.#")&amp;":1 match.","")</f>
        <v/>
      </c>
      <c r="K33" s="99" t="str">
        <f>IF(C33=5340,IF(E33&gt;ClubLimit,"5340 DDF may not exceed "&amp;TEXT(ClubLimit,"$#,###")&amp;" per club.",""),"")</f>
        <v/>
      </c>
      <c r="M33" s="59">
        <f t="shared" si="3"/>
        <v>0</v>
      </c>
    </row>
    <row r="34" spans="1:13" s="128" customFormat="1" x14ac:dyDescent="0.25">
      <c r="A34" s="193" t="str">
        <f>IF(MAX(M8:M33)&gt;1,"If a District 5340 club is listed more tnan once, the conformance to District rules check is not valid.","")</f>
        <v/>
      </c>
      <c r="B34" s="193"/>
      <c r="C34" s="193"/>
      <c r="D34" s="193"/>
      <c r="E34" s="193"/>
      <c r="F34" s="6"/>
      <c r="G34" s="129"/>
      <c r="I34" s="5"/>
      <c r="J34" s="5"/>
      <c r="K34" s="5"/>
      <c r="L34" s="35"/>
      <c r="M34" s="59"/>
    </row>
    <row r="35" spans="1:13" x14ac:dyDescent="0.25">
      <c r="B35" s="147"/>
      <c r="C35" s="148"/>
      <c r="D35" s="149"/>
      <c r="E35" s="149"/>
      <c r="F35" s="146"/>
      <c r="G35" s="188"/>
    </row>
    <row r="36" spans="1:13" s="4" customFormat="1" x14ac:dyDescent="0.25">
      <c r="B36" s="147"/>
      <c r="C36" s="152" t="s">
        <v>92</v>
      </c>
      <c r="D36" s="186">
        <f>SUM(D8:D33)</f>
        <v>10000</v>
      </c>
      <c r="E36" s="186">
        <f>SUM(E8:E33)</f>
        <v>10000</v>
      </c>
      <c r="F36" s="146">
        <f>SUM(D36:E36)</f>
        <v>20000</v>
      </c>
      <c r="G36" s="129"/>
      <c r="H36"/>
      <c r="I36" s="74"/>
      <c r="J36" s="5"/>
      <c r="K36" s="14"/>
      <c r="L36" s="14"/>
      <c r="M36" s="195"/>
    </row>
    <row r="37" spans="1:13" s="4" customFormat="1" x14ac:dyDescent="0.25">
      <c r="B37" s="147"/>
      <c r="C37" s="148"/>
      <c r="D37" s="150">
        <v>0.5</v>
      </c>
      <c r="E37" s="150">
        <v>1</v>
      </c>
      <c r="F37" s="146"/>
      <c r="G37" s="129"/>
      <c r="H37"/>
      <c r="I37" s="74"/>
      <c r="J37" s="5"/>
      <c r="K37" s="14"/>
      <c r="L37" s="14"/>
      <c r="M37" s="195"/>
    </row>
    <row r="38" spans="1:13" s="41" customFormat="1" x14ac:dyDescent="0.25">
      <c r="B38" s="147"/>
      <c r="C38" s="153" t="s">
        <v>96</v>
      </c>
      <c r="D38" s="186">
        <f>D36*D37</f>
        <v>5000</v>
      </c>
      <c r="E38" s="186">
        <f t="shared" ref="E38" si="4">E36*E37</f>
        <v>10000</v>
      </c>
      <c r="F38" s="146">
        <f>SUM(D38:E38)</f>
        <v>15000</v>
      </c>
      <c r="G38" s="129"/>
      <c r="H38"/>
      <c r="I38" s="74"/>
      <c r="J38" s="5"/>
      <c r="K38" s="14"/>
      <c r="L38" s="14"/>
      <c r="M38" s="195"/>
    </row>
    <row r="39" spans="1:13" s="4" customFormat="1" x14ac:dyDescent="0.25">
      <c r="A39" s="34"/>
      <c r="B39" s="147"/>
      <c r="C39" s="148"/>
      <c r="D39" s="149"/>
      <c r="E39" s="149"/>
      <c r="F39" s="146"/>
      <c r="G39" s="129"/>
      <c r="H39"/>
      <c r="I39" s="74"/>
      <c r="J39"/>
      <c r="M39" s="195"/>
    </row>
    <row r="40" spans="1:13" s="34" customFormat="1" x14ac:dyDescent="0.25">
      <c r="B40" s="147"/>
      <c r="C40" s="148"/>
      <c r="D40" s="149"/>
      <c r="E40" s="154" t="s">
        <v>93</v>
      </c>
      <c r="F40" s="146">
        <f>F36+F38</f>
        <v>35000</v>
      </c>
      <c r="G40" s="129"/>
      <c r="H40"/>
      <c r="I40" s="74"/>
      <c r="J40"/>
      <c r="M40" s="195"/>
    </row>
    <row r="41" spans="1:13" s="4" customFormat="1" x14ac:dyDescent="0.25">
      <c r="B41" s="147"/>
      <c r="C41" s="148"/>
      <c r="D41" s="149"/>
      <c r="E41" s="149"/>
      <c r="F41" s="146"/>
      <c r="G41" s="129"/>
      <c r="H41"/>
      <c r="I41" s="74"/>
      <c r="J41"/>
      <c r="K41"/>
      <c r="L41" s="60"/>
      <c r="M41" s="195"/>
    </row>
    <row r="42" spans="1:13" s="127" customFormat="1" x14ac:dyDescent="0.25">
      <c r="B42" s="187">
        <v>0.05</v>
      </c>
      <c r="C42" s="159" t="s">
        <v>98</v>
      </c>
      <c r="D42" s="186">
        <f>D36*B42</f>
        <v>500</v>
      </c>
      <c r="E42" s="149"/>
      <c r="F42" s="157">
        <f>F36+F38</f>
        <v>35000</v>
      </c>
      <c r="G42" s="188" t="s">
        <v>94</v>
      </c>
      <c r="H42" s="128"/>
      <c r="I42" s="128"/>
      <c r="J42" s="128"/>
      <c r="K42" s="128"/>
      <c r="L42" s="68"/>
      <c r="M42" s="195"/>
    </row>
    <row r="43" spans="1:13" s="127" customFormat="1" x14ac:dyDescent="0.25">
      <c r="B43" s="147"/>
      <c r="C43" s="148"/>
      <c r="D43" s="149"/>
      <c r="E43" s="149"/>
      <c r="F43" s="155"/>
      <c r="G43" s="129"/>
      <c r="H43" s="128"/>
      <c r="I43" s="128"/>
      <c r="J43" s="128"/>
      <c r="K43" s="128"/>
      <c r="L43" s="68"/>
      <c r="M43" s="195"/>
    </row>
    <row r="44" spans="1:13" s="127" customFormat="1" x14ac:dyDescent="0.25">
      <c r="B44" s="147"/>
      <c r="C44" s="153" t="s">
        <v>97</v>
      </c>
      <c r="D44" s="192">
        <f>D36+D42</f>
        <v>10500</v>
      </c>
      <c r="E44" s="149"/>
      <c r="F44" s="158">
        <f>B6</f>
        <v>35000</v>
      </c>
      <c r="G44" s="189" t="s">
        <v>95</v>
      </c>
      <c r="H44" s="128"/>
      <c r="I44" s="128"/>
      <c r="J44" s="128"/>
      <c r="K44" s="128"/>
      <c r="L44" s="68"/>
      <c r="M44" s="195"/>
    </row>
    <row r="45" spans="1:13" s="127" customFormat="1" x14ac:dyDescent="0.25">
      <c r="B45" s="147"/>
      <c r="C45" s="148"/>
      <c r="D45" s="149"/>
      <c r="E45" s="149"/>
      <c r="F45" s="54"/>
      <c r="G45" s="129"/>
      <c r="H45" s="128"/>
      <c r="I45" s="128"/>
      <c r="J45" s="128"/>
      <c r="K45" s="128"/>
      <c r="L45" s="68"/>
      <c r="M45" s="195"/>
    </row>
    <row r="46" spans="1:13" s="127" customFormat="1" x14ac:dyDescent="0.25">
      <c r="B46" s="147"/>
      <c r="C46" s="148"/>
      <c r="D46" s="149"/>
      <c r="E46" s="149"/>
      <c r="F46" s="101">
        <f>ABS(F44-F42)</f>
        <v>0</v>
      </c>
      <c r="G46" s="108" t="str">
        <f>IF(F44-F42&gt;0,"Addition funding needed (not including add'l 5% to TRF)","Amout overfunded")</f>
        <v>Amout overfunded</v>
      </c>
      <c r="H46" s="128"/>
      <c r="I46" s="128"/>
      <c r="J46" s="128"/>
      <c r="K46" s="128"/>
      <c r="L46" s="68"/>
      <c r="M46" s="195"/>
    </row>
    <row r="47" spans="1:13" s="127" customFormat="1" x14ac:dyDescent="0.25">
      <c r="B47" s="147"/>
      <c r="C47" s="148"/>
      <c r="D47" s="149"/>
      <c r="E47" s="149"/>
      <c r="F47" s="54"/>
      <c r="G47" s="129"/>
      <c r="H47" s="128"/>
      <c r="I47" s="128"/>
      <c r="J47" s="128"/>
      <c r="K47" s="128"/>
      <c r="L47" s="68"/>
      <c r="M47" s="195"/>
    </row>
    <row r="48" spans="1:13" s="127" customFormat="1" x14ac:dyDescent="0.25">
      <c r="B48" s="147"/>
      <c r="C48" s="148"/>
      <c r="D48" s="149"/>
      <c r="E48" s="149"/>
      <c r="F48" s="101">
        <f>IF(F44&lt;&gt;"",ABS((F42-F44)/1.5),"")</f>
        <v>0</v>
      </c>
      <c r="G48" s="108" t="str">
        <f>IF(F42-F44&gt;0,"Excess Contributions","Cash needed with no add'l DDF")</f>
        <v>Cash needed with no add'l DDF</v>
      </c>
      <c r="H48" s="128"/>
      <c r="I48" s="128"/>
      <c r="J48" s="128"/>
      <c r="K48" s="128"/>
      <c r="L48" s="68"/>
      <c r="M48" s="195"/>
    </row>
    <row r="49" spans="1:13" s="127" customFormat="1" x14ac:dyDescent="0.25">
      <c r="B49" s="147"/>
      <c r="C49" s="148"/>
      <c r="D49" s="149"/>
      <c r="E49" s="149"/>
      <c r="F49" s="50"/>
      <c r="G49" s="129"/>
      <c r="H49" s="128"/>
      <c r="I49" s="128"/>
      <c r="J49" s="128"/>
      <c r="K49" s="128"/>
      <c r="L49" s="68"/>
      <c r="M49" s="195"/>
    </row>
    <row r="50" spans="1:13" s="113" customFormat="1" x14ac:dyDescent="0.25">
      <c r="B50" s="147"/>
      <c r="C50" s="148"/>
      <c r="D50" s="149"/>
      <c r="E50" s="149"/>
      <c r="F50" s="101">
        <f>IF(F46&lt;&gt;"",F46*2/7,"")</f>
        <v>0</v>
      </c>
      <c r="G50" s="108" t="str">
        <f>IF(F42-F44&gt;0,"Excess Contributions","Cash needed with 100% DDF match")</f>
        <v>Cash needed with 100% DDF match</v>
      </c>
      <c r="H50" s="128"/>
      <c r="I50" s="128"/>
      <c r="J50" s="128"/>
      <c r="K50" s="128"/>
      <c r="L50" s="68"/>
      <c r="M50" s="195"/>
    </row>
    <row r="51" spans="1:13" ht="15.75" x14ac:dyDescent="0.25">
      <c r="A51" s="48" t="s">
        <v>89</v>
      </c>
      <c r="B51" s="180" t="str">
        <f>IF(B5&lt;&gt;"",HYPERLINK("http://www.matchinggrants.org/global/project"&amp;TEXT(B5,0)&amp;".html","http://www.matchinggrants.org/global/project"&amp;TEXT(B5,0)&amp;".html"),"      N/A")</f>
        <v>http://www.matchinggrants.org/global/project923.html</v>
      </c>
      <c r="C51" s="180"/>
      <c r="D51" s="180"/>
      <c r="F51" s="54"/>
      <c r="G51" s="190"/>
      <c r="H51" s="38"/>
      <c r="I51"/>
      <c r="J51" s="74"/>
      <c r="L51"/>
      <c r="M51" s="196"/>
    </row>
    <row r="52" spans="1:13" x14ac:dyDescent="0.25">
      <c r="A52" s="67" t="s">
        <v>110</v>
      </c>
      <c r="F52" s="161"/>
      <c r="G52" s="141"/>
      <c r="H52" s="108"/>
      <c r="I52"/>
      <c r="J52" s="74"/>
      <c r="L52"/>
      <c r="M52" s="196"/>
    </row>
    <row r="53" spans="1:13" x14ac:dyDescent="0.25">
      <c r="A53" s="66"/>
      <c r="B53" s="32"/>
      <c r="E53" s="42"/>
      <c r="F53" s="162"/>
      <c r="G53" s="190"/>
      <c r="H53" s="38"/>
      <c r="I53"/>
      <c r="J53" s="74"/>
      <c r="L53"/>
      <c r="M53" s="196"/>
    </row>
    <row r="54" spans="1:13" x14ac:dyDescent="0.25">
      <c r="A54" t="s">
        <v>49</v>
      </c>
      <c r="B54" s="78"/>
      <c r="F54" s="161"/>
      <c r="G54" s="141"/>
      <c r="H54" s="108"/>
      <c r="I54" s="33"/>
      <c r="J54" s="33"/>
      <c r="K54" s="33"/>
      <c r="L54"/>
      <c r="M54" s="196"/>
    </row>
    <row r="55" spans="1:13" x14ac:dyDescent="0.25">
      <c r="A55" s="49"/>
      <c r="D55" s="8"/>
      <c r="E55" s="35"/>
      <c r="F55" s="50"/>
      <c r="G55" s="191"/>
      <c r="H55" s="38"/>
      <c r="I55" s="33"/>
      <c r="J55" s="33"/>
      <c r="K55" s="33"/>
      <c r="L55"/>
      <c r="M55" s="196"/>
    </row>
    <row r="56" spans="1:13" x14ac:dyDescent="0.25">
      <c r="A56" s="51" t="s">
        <v>46</v>
      </c>
      <c r="B56" s="78"/>
      <c r="C56" s="52" t="s">
        <v>4</v>
      </c>
      <c r="D56" s="79"/>
      <c r="E56" s="35"/>
      <c r="F56" s="161"/>
      <c r="G56" s="141"/>
      <c r="H56" s="108"/>
      <c r="I56" s="33"/>
      <c r="J56" s="33"/>
      <c r="K56" s="33"/>
      <c r="L56"/>
      <c r="M56" s="196"/>
    </row>
    <row r="57" spans="1:13" x14ac:dyDescent="0.25">
      <c r="A57" s="40" t="s">
        <v>18</v>
      </c>
      <c r="B57" s="86">
        <v>42811</v>
      </c>
      <c r="C57" s="9"/>
      <c r="D57" s="9"/>
      <c r="E57" s="9"/>
      <c r="F57" s="9"/>
      <c r="G57" s="18"/>
      <c r="H57" s="39"/>
      <c r="I57"/>
      <c r="J57" s="74"/>
      <c r="L57"/>
      <c r="M57" s="196"/>
    </row>
    <row r="58" spans="1:13" x14ac:dyDescent="0.25">
      <c r="G58" s="128"/>
      <c r="H58" s="4"/>
      <c r="I58"/>
      <c r="J58" s="74"/>
      <c r="L58"/>
      <c r="M58" s="196"/>
    </row>
    <row r="59" spans="1:13" x14ac:dyDescent="0.25">
      <c r="B59" s="8" t="s">
        <v>8</v>
      </c>
      <c r="C59" s="80" t="s">
        <v>55</v>
      </c>
      <c r="D59" t="s">
        <v>9</v>
      </c>
      <c r="E59" s="117" t="s">
        <v>81</v>
      </c>
      <c r="F59" s="7"/>
      <c r="G59" s="151" t="s">
        <v>91</v>
      </c>
      <c r="H59" s="118"/>
      <c r="I59"/>
      <c r="J59" s="74"/>
      <c r="L59"/>
      <c r="M59" s="196"/>
    </row>
    <row r="60" spans="1:13" ht="15.75" thickBot="1" x14ac:dyDescent="0.3">
      <c r="A60" s="61"/>
      <c r="B60" s="61"/>
      <c r="C60" s="61"/>
      <c r="D60" s="61"/>
      <c r="E60" s="116"/>
      <c r="F60" s="61"/>
      <c r="G60" s="61"/>
      <c r="H60" s="132"/>
      <c r="I60"/>
      <c r="J60" s="74"/>
      <c r="L60"/>
      <c r="M60" s="196"/>
    </row>
    <row r="61" spans="1:13" x14ac:dyDescent="0.25">
      <c r="C61" s="60"/>
      <c r="D61" s="60"/>
      <c r="G61" s="128"/>
      <c r="H61" s="70"/>
      <c r="I61" s="41"/>
      <c r="J61" s="87"/>
      <c r="K61" s="41"/>
      <c r="L61"/>
      <c r="M61" s="196"/>
    </row>
    <row r="62" spans="1:13" s="74" customFormat="1" x14ac:dyDescent="0.25">
      <c r="C62" s="68"/>
      <c r="D62" s="68"/>
      <c r="E62" s="119"/>
      <c r="G62" s="128"/>
      <c r="H62" s="70"/>
      <c r="I62" s="70"/>
      <c r="J62" s="87"/>
      <c r="K62" s="70"/>
      <c r="M62" s="196"/>
    </row>
    <row r="63" spans="1:13" s="74" customFormat="1" x14ac:dyDescent="0.25">
      <c r="C63" s="181" t="s">
        <v>53</v>
      </c>
      <c r="D63" s="181"/>
      <c r="E63" s="144"/>
      <c r="G63" s="142"/>
      <c r="H63" s="70"/>
      <c r="I63" s="70"/>
      <c r="J63" s="87"/>
      <c r="K63" s="70"/>
      <c r="M63" s="196"/>
    </row>
    <row r="64" spans="1:13" s="54" customFormat="1" x14ac:dyDescent="0.25">
      <c r="C64" s="71" t="s">
        <v>51</v>
      </c>
      <c r="D64" s="71" t="s">
        <v>52</v>
      </c>
      <c r="I64" s="63"/>
      <c r="J64" s="63"/>
      <c r="K64" s="63"/>
      <c r="M64" s="197"/>
    </row>
    <row r="65" spans="1:20" ht="15.75" x14ac:dyDescent="0.25">
      <c r="A65" s="73"/>
      <c r="B65" s="54"/>
      <c r="C65" s="69">
        <v>1</v>
      </c>
      <c r="D65" s="60">
        <v>10000</v>
      </c>
      <c r="E65" s="60"/>
      <c r="G65" s="128"/>
      <c r="H65" s="4"/>
      <c r="I65" s="68"/>
      <c r="J65" s="68"/>
      <c r="K65" s="68"/>
      <c r="L65" s="68"/>
      <c r="M65" s="196"/>
      <c r="O65" s="60"/>
      <c r="P65" s="60"/>
      <c r="T65">
        <v>0</v>
      </c>
    </row>
    <row r="66" spans="1:20" ht="15.75" x14ac:dyDescent="0.25">
      <c r="A66" s="56"/>
      <c r="C66" s="69"/>
      <c r="D66" s="60"/>
      <c r="E66" s="35"/>
      <c r="G66" s="128"/>
      <c r="H66" s="118"/>
      <c r="I66"/>
      <c r="J66" s="74"/>
      <c r="L66"/>
      <c r="M66" s="196"/>
    </row>
    <row r="67" spans="1:20" ht="15.75" x14ac:dyDescent="0.25">
      <c r="A67" s="56"/>
      <c r="C67" s="69"/>
      <c r="D67" s="60"/>
      <c r="E67" s="35"/>
      <c r="G67" s="128"/>
      <c r="H67" s="58"/>
      <c r="I67"/>
      <c r="J67" s="74"/>
      <c r="L67"/>
      <c r="M67" s="196"/>
    </row>
    <row r="68" spans="1:20" x14ac:dyDescent="0.25">
      <c r="G68" s="128"/>
      <c r="H68" s="4"/>
      <c r="I68"/>
      <c r="J68" s="74"/>
      <c r="L68"/>
      <c r="M68" s="196"/>
    </row>
    <row r="69" spans="1:20" x14ac:dyDescent="0.25">
      <c r="G69" s="128"/>
      <c r="H69" s="4"/>
      <c r="I69"/>
      <c r="J69" s="74"/>
      <c r="L69"/>
      <c r="M69" s="196"/>
    </row>
  </sheetData>
  <sheetProtection sheet="1" objects="1" scenarios="1"/>
  <mergeCells count="5">
    <mergeCell ref="B3:F3"/>
    <mergeCell ref="B4:F4"/>
    <mergeCell ref="B51:D51"/>
    <mergeCell ref="C63:D63"/>
    <mergeCell ref="A34:E34"/>
  </mergeCells>
  <conditionalFormatting sqref="B51">
    <cfRule type="cellIs" dxfId="4" priority="20" stopIfTrue="1" operator="notEqual">
      <formula>"      N/A"</formula>
    </cfRule>
  </conditionalFormatting>
  <conditionalFormatting sqref="G6">
    <cfRule type="cellIs" dxfId="3" priority="18" stopIfTrue="1" operator="notEqual">
      <formula>"OK, no rules violations"</formula>
    </cfRule>
    <cfRule type="cellIs" dxfId="2" priority="19" stopIfTrue="1" operator="notEqual">
      <formula>"OK, no rules violations"</formula>
    </cfRule>
  </conditionalFormatting>
  <conditionalFormatting sqref="B8:B33">
    <cfRule type="duplicateValues" dxfId="1" priority="2"/>
  </conditionalFormatting>
  <conditionalFormatting sqref="A34">
    <cfRule type="notContainsBlanks" dxfId="0" priority="1">
      <formula>LEN(TRIM(A34))&gt;0</formula>
    </cfRule>
  </conditionalFormatting>
  <dataValidations count="1">
    <dataValidation type="list" allowBlank="1" showInputMessage="1" showErrorMessage="1" sqref="B2">
      <formula1>#REF!</formula1>
    </dataValidation>
  </dataValidations>
  <hyperlinks>
    <hyperlink ref="G59" r:id="rId1"/>
  </hyperlinks>
  <pageMargins left="0.7" right="0.7" top="0.75" bottom="0.75" header="0.3" footer="0.3"/>
  <pageSetup scale="83" orientation="portrait" r:id="rId2"/>
  <ignoredErrors>
    <ignoredError sqref="F8:F9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35"/>
  <sheetViews>
    <sheetView workbookViewId="0"/>
  </sheetViews>
  <sheetFormatPr defaultColWidth="8.85546875" defaultRowHeight="15" x14ac:dyDescent="0.25"/>
  <cols>
    <col min="2" max="2" width="9.140625" style="57" customWidth="1"/>
    <col min="3" max="3" width="6" customWidth="1"/>
    <col min="10" max="10" width="9.140625" style="35" customWidth="1"/>
    <col min="11" max="11" width="11.140625" customWidth="1"/>
  </cols>
  <sheetData>
    <row r="1" spans="2:15" s="74" customFormat="1" ht="23.25" x14ac:dyDescent="0.35">
      <c r="B1" s="57"/>
      <c r="C1" s="91" t="s">
        <v>82</v>
      </c>
      <c r="J1" s="35"/>
    </row>
    <row r="2" spans="2:15" s="74" customFormat="1" x14ac:dyDescent="0.25">
      <c r="B2" s="57">
        <v>1</v>
      </c>
      <c r="C2" s="74" t="s">
        <v>83</v>
      </c>
      <c r="J2" s="35"/>
    </row>
    <row r="3" spans="2:15" s="74" customFormat="1" x14ac:dyDescent="0.25">
      <c r="B3" s="57"/>
      <c r="J3" s="35"/>
    </row>
    <row r="4" spans="2:15" s="74" customFormat="1" x14ac:dyDescent="0.25">
      <c r="B4" s="57">
        <v>2</v>
      </c>
      <c r="C4" s="74" t="s">
        <v>84</v>
      </c>
      <c r="J4" s="35"/>
    </row>
    <row r="5" spans="2:15" s="74" customFormat="1" x14ac:dyDescent="0.25">
      <c r="B5" s="57"/>
      <c r="J5" s="35"/>
    </row>
    <row r="6" spans="2:15" s="74" customFormat="1" x14ac:dyDescent="0.25">
      <c r="B6" s="57">
        <v>3</v>
      </c>
      <c r="C6" s="74" t="s">
        <v>85</v>
      </c>
      <c r="J6" s="35"/>
    </row>
    <row r="7" spans="2:15" s="74" customFormat="1" x14ac:dyDescent="0.25">
      <c r="B7" s="57"/>
      <c r="J7" s="35"/>
    </row>
    <row r="8" spans="2:15" s="74" customFormat="1" x14ac:dyDescent="0.25">
      <c r="B8" s="57">
        <v>4</v>
      </c>
      <c r="C8" s="74" t="s">
        <v>86</v>
      </c>
      <c r="J8" s="35"/>
    </row>
    <row r="9" spans="2:15" s="74" customFormat="1" x14ac:dyDescent="0.25">
      <c r="B9" s="57"/>
      <c r="J9" s="35"/>
    </row>
    <row r="10" spans="2:15" s="74" customFormat="1" x14ac:dyDescent="0.25">
      <c r="B10" s="57"/>
      <c r="J10" s="35"/>
    </row>
    <row r="11" spans="2:15" ht="23.25" x14ac:dyDescent="0.35">
      <c r="C11" s="91" t="s">
        <v>57</v>
      </c>
    </row>
    <row r="12" spans="2:15" s="74" customFormat="1" x14ac:dyDescent="0.25">
      <c r="B12" s="57">
        <v>1</v>
      </c>
      <c r="C12" s="74" t="s">
        <v>72</v>
      </c>
      <c r="J12" s="35"/>
      <c r="L12" s="182" t="s">
        <v>74</v>
      </c>
      <c r="M12" s="182"/>
      <c r="N12" s="182"/>
      <c r="O12" s="182"/>
    </row>
    <row r="13" spans="2:15" s="74" customFormat="1" x14ac:dyDescent="0.25">
      <c r="B13" s="57"/>
      <c r="J13" s="35"/>
      <c r="K13" s="59" t="s">
        <v>73</v>
      </c>
      <c r="L13" s="42" t="s">
        <v>111</v>
      </c>
    </row>
    <row r="14" spans="2:15" s="74" customFormat="1" x14ac:dyDescent="0.25">
      <c r="B14" s="57"/>
      <c r="J14" s="35"/>
      <c r="L14" s="115"/>
      <c r="M14" s="115"/>
      <c r="N14" s="115"/>
      <c r="O14" s="115"/>
    </row>
    <row r="15" spans="2:15" s="74" customFormat="1" x14ac:dyDescent="0.25">
      <c r="B15" s="57"/>
      <c r="J15" s="35"/>
    </row>
    <row r="16" spans="2:15" x14ac:dyDescent="0.25">
      <c r="B16" s="57">
        <v>2</v>
      </c>
      <c r="C16" s="74" t="s">
        <v>58</v>
      </c>
    </row>
    <row r="17" spans="2:10" x14ac:dyDescent="0.25">
      <c r="C17" s="74" t="s">
        <v>62</v>
      </c>
    </row>
    <row r="18" spans="2:10" s="74" customFormat="1" x14ac:dyDescent="0.25">
      <c r="B18" s="57"/>
      <c r="C18" s="74" t="s">
        <v>61</v>
      </c>
      <c r="J18" s="35"/>
    </row>
    <row r="19" spans="2:10" s="128" customFormat="1" x14ac:dyDescent="0.25">
      <c r="B19" s="57"/>
      <c r="J19" s="35"/>
    </row>
    <row r="20" spans="2:10" s="128" customFormat="1" x14ac:dyDescent="0.25">
      <c r="B20" s="57"/>
      <c r="J20" s="35"/>
    </row>
    <row r="21" spans="2:10" s="128" customFormat="1" x14ac:dyDescent="0.25">
      <c r="B21" s="57">
        <v>3</v>
      </c>
      <c r="C21" s="57" t="s">
        <v>117</v>
      </c>
      <c r="J21" s="35"/>
    </row>
    <row r="22" spans="2:10" s="128" customFormat="1" x14ac:dyDescent="0.25">
      <c r="B22" s="57"/>
      <c r="D22" s="74" t="s">
        <v>116</v>
      </c>
      <c r="J22" s="35"/>
    </row>
    <row r="23" spans="2:10" s="128" customFormat="1" x14ac:dyDescent="0.25">
      <c r="B23" s="57"/>
      <c r="D23" s="128" t="s">
        <v>118</v>
      </c>
      <c r="J23" s="35"/>
    </row>
    <row r="24" spans="2:10" s="128" customFormat="1" x14ac:dyDescent="0.25">
      <c r="B24" s="57"/>
      <c r="J24" s="35"/>
    </row>
    <row r="25" spans="2:10" s="128" customFormat="1" x14ac:dyDescent="0.25">
      <c r="B25" s="57"/>
      <c r="J25" s="35"/>
    </row>
    <row r="26" spans="2:10" s="74" customFormat="1" x14ac:dyDescent="0.25">
      <c r="B26" s="57"/>
      <c r="J26" s="35"/>
    </row>
    <row r="27" spans="2:10" x14ac:dyDescent="0.25">
      <c r="B27" s="57">
        <v>3</v>
      </c>
      <c r="C27" s="74" t="s">
        <v>88</v>
      </c>
    </row>
    <row r="28" spans="2:10" s="74" customFormat="1" x14ac:dyDescent="0.25">
      <c r="B28" s="57"/>
      <c r="J28" s="35"/>
    </row>
    <row r="29" spans="2:10" x14ac:dyDescent="0.25">
      <c r="D29" s="74" t="s">
        <v>77</v>
      </c>
    </row>
    <row r="30" spans="2:10" s="74" customFormat="1" x14ac:dyDescent="0.25">
      <c r="B30" s="57"/>
      <c r="D30" s="74" t="s">
        <v>87</v>
      </c>
      <c r="J30" s="35"/>
    </row>
    <row r="31" spans="2:10" s="128" customFormat="1" x14ac:dyDescent="0.25">
      <c r="B31" s="57"/>
      <c r="J31" s="35"/>
    </row>
    <row r="32" spans="2:10" s="128" customFormat="1" x14ac:dyDescent="0.25">
      <c r="J32" s="35"/>
    </row>
    <row r="35" spans="3:12" x14ac:dyDescent="0.25">
      <c r="C35" s="74" t="s">
        <v>115</v>
      </c>
      <c r="L35" s="145" t="s">
        <v>91</v>
      </c>
    </row>
  </sheetData>
  <mergeCells count="1">
    <mergeCell ref="L12:O12"/>
  </mergeCells>
  <hyperlinks>
    <hyperlink ref="L12:O12" r:id="rId1" display="http://www.matchinggrants.org/global"/>
    <hyperlink ref="L35" r:id="rId2"/>
  </hyperlinks>
  <pageMargins left="0.7" right="0.7" top="0.75" bottom="0.75" header="0.3" footer="0.3"/>
  <pageSetup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Budget</vt:lpstr>
      <vt:lpstr>Funding</vt:lpstr>
      <vt:lpstr>Instructions and Notes</vt:lpstr>
      <vt:lpstr>ClubLim</vt:lpstr>
      <vt:lpstr>ClubLimit</vt:lpstr>
      <vt:lpstr>Budget!Print_Area</vt:lpstr>
      <vt:lpstr>Funding!Print_Area</vt:lpstr>
      <vt:lpstr>ProjLimit</vt:lpstr>
      <vt:lpstr>Ratio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Fistere</dc:creator>
  <cp:lastModifiedBy>John Fistere</cp:lastModifiedBy>
  <cp:lastPrinted>2012-07-06T18:30:59Z</cp:lastPrinted>
  <dcterms:created xsi:type="dcterms:W3CDTF">2008-10-26T15:49:54Z</dcterms:created>
  <dcterms:modified xsi:type="dcterms:W3CDTF">2017-03-20T04:13:07Z</dcterms:modified>
</cp:coreProperties>
</file>