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ropbox\ALEX-PC\Rotary\Zone  25B-29\Rotary Coordinator Team\Reports\Zone Membership Charts\Monthly Reports\"/>
    </mc:Choice>
  </mc:AlternateContent>
  <xr:revisionPtr revIDLastSave="0" documentId="8_{2EF85802-2044-4BF8-BF63-C2C8596B0EA2}" xr6:coauthVersionLast="47" xr6:coauthVersionMax="47" xr10:uidLastSave="{00000000-0000-0000-0000-000000000000}"/>
  <bookViews>
    <workbookView xWindow="-28920" yWindow="-120" windowWidth="29040" windowHeight="15840" tabRatio="928" xr2:uid="{144434DC-8C50-4000-8760-BF170FC64D98}"/>
  </bookViews>
  <sheets>
    <sheet name="Comparison by District" sheetId="1" r:id="rId1"/>
    <sheet name="Rotaract" sheetId="35" r:id="rId2"/>
    <sheet name="5580" sheetId="2" r:id="rId3"/>
    <sheet name="5610" sheetId="3" r:id="rId4"/>
    <sheet name="5630" sheetId="4" r:id="rId5"/>
    <sheet name="5650" sheetId="5" r:id="rId6"/>
    <sheet name="5680" sheetId="6" r:id="rId7"/>
    <sheet name="5710" sheetId="7" r:id="rId8"/>
    <sheet name="5790" sheetId="8" r:id="rId9"/>
    <sheet name="5810" sheetId="9" r:id="rId10"/>
    <sheet name="5840" sheetId="10" r:id="rId11"/>
    <sheet name="5870" sheetId="34" r:id="rId12"/>
    <sheet name="5890" sheetId="11" r:id="rId13"/>
    <sheet name="5910" sheetId="12" r:id="rId14"/>
    <sheet name="5930" sheetId="13" r:id="rId15"/>
    <sheet name="5960" sheetId="15" r:id="rId16"/>
    <sheet name="5950" sheetId="14" r:id="rId17"/>
    <sheet name="5970" sheetId="16" r:id="rId18"/>
    <sheet name="6000" sheetId="17" r:id="rId19"/>
    <sheet name="6220" sheetId="18" r:id="rId20"/>
    <sheet name="6250" sheetId="19" r:id="rId21"/>
    <sheet name="6270" sheetId="20" r:id="rId22"/>
    <sheet name="6420" sheetId="21" r:id="rId23"/>
    <sheet name="6440" sheetId="22" r:id="rId24"/>
    <sheet name="6450" sheetId="23" r:id="rId25"/>
  </sheets>
  <definedNames>
    <definedName name="_xlnm._FilterDatabase" localSheetId="2" hidden="1">'5580'!$A$2:$S$62</definedName>
    <definedName name="_xlnm._FilterDatabase" localSheetId="3" hidden="1">'5610'!$A$2:$S$37</definedName>
    <definedName name="_xlnm._FilterDatabase" localSheetId="4" hidden="1">'5630'!$A$2:$S$27</definedName>
    <definedName name="_xlnm._FilterDatabase" localSheetId="7" hidden="1">'5710'!$A$2:$S$39</definedName>
    <definedName name="_xlnm._FilterDatabase" localSheetId="10" hidden="1">'5840'!$A$2:$S$57</definedName>
    <definedName name="_xlnm._FilterDatabase" localSheetId="11" hidden="1">'5870'!$A$2:$T$58</definedName>
    <definedName name="_xlnm._FilterDatabase" localSheetId="14" hidden="1">'5930'!$A$2:$T$71</definedName>
    <definedName name="_xlnm._FilterDatabase" localSheetId="1" hidden="1">Rotaract!$A$2:$N$101</definedName>
    <definedName name="_xlnm.Print_Area" localSheetId="0">'Comparison by District'!$A$1:$Z$38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34" l="1"/>
  <c r="R91" i="23"/>
  <c r="R82" i="17"/>
  <c r="S69" i="2"/>
  <c r="R69" i="2"/>
  <c r="S39" i="13"/>
  <c r="Q83" i="10"/>
  <c r="Q81" i="10"/>
  <c r="P83" i="34"/>
  <c r="Q53" i="5"/>
  <c r="Q83" i="34"/>
  <c r="Q55" i="12"/>
  <c r="Q72" i="13"/>
  <c r="Q85" i="11"/>
  <c r="Q89" i="9"/>
  <c r="P97" i="8"/>
  <c r="Q62" i="7"/>
  <c r="Q51" i="4"/>
  <c r="P74" i="2"/>
  <c r="P75" i="2"/>
  <c r="Q97" i="8"/>
  <c r="N118" i="35"/>
  <c r="L142" i="35"/>
  <c r="L134" i="35"/>
  <c r="N55" i="12"/>
  <c r="O55" i="12"/>
  <c r="V64" i="10"/>
  <c r="W64" i="10"/>
  <c r="T9" i="1"/>
  <c r="E142" i="35"/>
  <c r="E134" i="35"/>
  <c r="F128" i="35"/>
  <c r="S15" i="1"/>
  <c r="E104" i="35"/>
  <c r="E105" i="35"/>
  <c r="I32" i="35"/>
  <c r="F122" i="35"/>
  <c r="S8" i="1"/>
  <c r="O79" i="14"/>
  <c r="Q29" i="1"/>
  <c r="P29" i="1"/>
  <c r="O29" i="1"/>
  <c r="Q21" i="1"/>
  <c r="Q31" i="1"/>
  <c r="O21" i="1"/>
  <c r="O31" i="1"/>
  <c r="P8" i="1"/>
  <c r="P21" i="1"/>
  <c r="P31" i="1"/>
  <c r="Q98" i="8"/>
  <c r="L144" i="35"/>
  <c r="E144" i="35"/>
  <c r="E149" i="35"/>
  <c r="R39" i="13"/>
  <c r="S4" i="18"/>
  <c r="R4" i="18"/>
  <c r="S4" i="13"/>
  <c r="R4" i="13"/>
  <c r="P99" i="23"/>
  <c r="P100" i="23"/>
  <c r="F137" i="35"/>
  <c r="S24" i="1"/>
  <c r="P63" i="16"/>
  <c r="R13" i="1"/>
  <c r="P79" i="14"/>
  <c r="P80" i="14"/>
  <c r="P78" i="19"/>
  <c r="P79" i="19"/>
  <c r="P53" i="18"/>
  <c r="P54" i="18"/>
  <c r="F120" i="35"/>
  <c r="S6" i="1"/>
  <c r="P96" i="22"/>
  <c r="P97" i="22"/>
  <c r="P70" i="21"/>
  <c r="P71" i="21"/>
  <c r="P77" i="20"/>
  <c r="P78" i="20"/>
  <c r="P75" i="17"/>
  <c r="P76" i="17"/>
  <c r="R12" i="1"/>
  <c r="P55" i="12"/>
  <c r="R27" i="1"/>
  <c r="P85" i="11"/>
  <c r="P86" i="11"/>
  <c r="R3" i="13"/>
  <c r="V80" i="10"/>
  <c r="P89" i="9"/>
  <c r="R23" i="1"/>
  <c r="P76" i="6"/>
  <c r="R22" i="1"/>
  <c r="P62" i="7"/>
  <c r="P72" i="13"/>
  <c r="P73" i="13"/>
  <c r="P81" i="10"/>
  <c r="F136" i="35"/>
  <c r="S23" i="1"/>
  <c r="F125" i="35"/>
  <c r="S12" i="1"/>
  <c r="F138" i="35"/>
  <c r="S25" i="1"/>
  <c r="F130" i="35"/>
  <c r="S17" i="1"/>
  <c r="F131" i="35"/>
  <c r="S18" i="1"/>
  <c r="F135" i="35"/>
  <c r="S22" i="1"/>
  <c r="F132" i="35"/>
  <c r="S19" i="1"/>
  <c r="F126" i="35"/>
  <c r="S13" i="1"/>
  <c r="P56" i="3"/>
  <c r="F121" i="35"/>
  <c r="S7" i="1"/>
  <c r="F127" i="35"/>
  <c r="S14" i="1"/>
  <c r="F141" i="35"/>
  <c r="F123" i="35"/>
  <c r="S10" i="1"/>
  <c r="F129" i="35"/>
  <c r="S16" i="1"/>
  <c r="P53" i="5"/>
  <c r="F139" i="35"/>
  <c r="S26" i="1"/>
  <c r="P51" i="4"/>
  <c r="F104" i="35"/>
  <c r="F105" i="35"/>
  <c r="F124" i="35"/>
  <c r="S11" i="1"/>
  <c r="F133" i="35"/>
  <c r="S20" i="1"/>
  <c r="H70" i="35"/>
  <c r="H39" i="35"/>
  <c r="F119" i="35"/>
  <c r="S5" i="1"/>
  <c r="F118" i="35"/>
  <c r="F140" i="35"/>
  <c r="S27" i="1"/>
  <c r="O40" i="1"/>
  <c r="Q86" i="11"/>
  <c r="Q90" i="9"/>
  <c r="P63" i="7"/>
  <c r="Q63" i="7"/>
  <c r="R8" i="1"/>
  <c r="T8" i="1"/>
  <c r="Q77" i="6"/>
  <c r="P54" i="5"/>
  <c r="Q54" i="5"/>
  <c r="R6" i="1"/>
  <c r="Q52" i="4"/>
  <c r="P57" i="3"/>
  <c r="R26" i="1"/>
  <c r="T26" i="1"/>
  <c r="T22" i="1"/>
  <c r="R15" i="1"/>
  <c r="T15" i="1"/>
  <c r="R17" i="1"/>
  <c r="T17" i="1"/>
  <c r="P64" i="16"/>
  <c r="R16" i="1"/>
  <c r="T16" i="1"/>
  <c r="T13" i="1"/>
  <c r="P56" i="12"/>
  <c r="T6" i="1"/>
  <c r="R20" i="1"/>
  <c r="T20" i="1"/>
  <c r="T27" i="1"/>
  <c r="R19" i="1"/>
  <c r="T19" i="1"/>
  <c r="R18" i="1"/>
  <c r="T18" i="1"/>
  <c r="R14" i="1"/>
  <c r="T14" i="1"/>
  <c r="P74" i="15"/>
  <c r="T12" i="1"/>
  <c r="P77" i="6"/>
  <c r="T23" i="1"/>
  <c r="R10" i="1"/>
  <c r="T10" i="1"/>
  <c r="S28" i="1"/>
  <c r="P75" i="13"/>
  <c r="P76" i="13"/>
  <c r="P78" i="13"/>
  <c r="R25" i="1"/>
  <c r="T25" i="1"/>
  <c r="R28" i="1"/>
  <c r="R24" i="1"/>
  <c r="R5" i="1"/>
  <c r="T5" i="1"/>
  <c r="P52" i="4"/>
  <c r="R7" i="1"/>
  <c r="T7" i="1"/>
  <c r="R4" i="1"/>
  <c r="S4" i="1"/>
  <c r="F134" i="35"/>
  <c r="F142" i="35"/>
  <c r="R3" i="23"/>
  <c r="S29" i="23"/>
  <c r="S33" i="22"/>
  <c r="T28" i="1"/>
  <c r="T24" i="1"/>
  <c r="R29" i="1"/>
  <c r="F144" i="35"/>
  <c r="T4" i="1"/>
  <c r="R29" i="23"/>
  <c r="R33" i="22"/>
  <c r="F145" i="35"/>
  <c r="F149" i="35"/>
  <c r="H63" i="35"/>
  <c r="H91" i="35"/>
  <c r="Q74" i="2"/>
  <c r="Q56" i="12"/>
  <c r="I63" i="35"/>
  <c r="H59" i="35"/>
  <c r="H32" i="35"/>
  <c r="H73" i="35"/>
  <c r="H66" i="35"/>
  <c r="I72" i="35"/>
  <c r="H29" i="35"/>
  <c r="H21" i="35"/>
  <c r="H72" i="35"/>
  <c r="N141" i="35"/>
  <c r="O141" i="35"/>
  <c r="N140" i="35"/>
  <c r="O140" i="35"/>
  <c r="N139" i="35"/>
  <c r="O139" i="35"/>
  <c r="N138" i="35"/>
  <c r="O138" i="35"/>
  <c r="N137" i="35"/>
  <c r="O137" i="35"/>
  <c r="N136" i="35"/>
  <c r="O136" i="35"/>
  <c r="N135" i="35"/>
  <c r="O135" i="35"/>
  <c r="N133" i="35"/>
  <c r="O133" i="35"/>
  <c r="N132" i="35"/>
  <c r="O132" i="35"/>
  <c r="N131" i="35"/>
  <c r="O131" i="35"/>
  <c r="N130" i="35"/>
  <c r="O130" i="35"/>
  <c r="N129" i="35"/>
  <c r="O129" i="35"/>
  <c r="N128" i="35"/>
  <c r="O128" i="35"/>
  <c r="N127" i="35"/>
  <c r="O127" i="35"/>
  <c r="N126" i="35"/>
  <c r="O126" i="35"/>
  <c r="N125" i="35"/>
  <c r="O125" i="35"/>
  <c r="N124" i="35"/>
  <c r="O124" i="35"/>
  <c r="N123" i="35"/>
  <c r="O123" i="35"/>
  <c r="N122" i="35"/>
  <c r="O122" i="35"/>
  <c r="N121" i="35"/>
  <c r="O121" i="35"/>
  <c r="N120" i="35"/>
  <c r="O120" i="35"/>
  <c r="N119" i="35"/>
  <c r="O119" i="35"/>
  <c r="O118" i="35"/>
  <c r="N117" i="35"/>
  <c r="H30" i="35"/>
  <c r="I7" i="35"/>
  <c r="S33" i="19"/>
  <c r="S31" i="18"/>
  <c r="S26" i="13"/>
  <c r="R24" i="12"/>
  <c r="H23" i="35"/>
  <c r="S46" i="23"/>
  <c r="M134" i="35"/>
  <c r="M142" i="35"/>
  <c r="K142" i="35"/>
  <c r="K134" i="35"/>
  <c r="H7" i="35"/>
  <c r="R31" i="18"/>
  <c r="R26" i="13"/>
  <c r="S24" i="12"/>
  <c r="C74" i="2"/>
  <c r="S38" i="2"/>
  <c r="S35" i="18"/>
  <c r="R29" i="11"/>
  <c r="M144" i="35"/>
  <c r="M145" i="35"/>
  <c r="K144" i="35"/>
  <c r="L145" i="35"/>
  <c r="R38" i="2"/>
  <c r="H43" i="35"/>
  <c r="S29" i="11"/>
  <c r="R35" i="18"/>
  <c r="R11" i="1"/>
  <c r="N79" i="14"/>
  <c r="R56" i="14"/>
  <c r="R5" i="14"/>
  <c r="R4" i="14"/>
  <c r="T11" i="1"/>
  <c r="R21" i="1"/>
  <c r="R31" i="1"/>
  <c r="S37" i="17"/>
  <c r="R33" i="1"/>
  <c r="R40" i="1"/>
  <c r="R37" i="17"/>
  <c r="I128" i="35"/>
  <c r="I122" i="35"/>
  <c r="R23" i="22"/>
  <c r="R15" i="17"/>
  <c r="R43" i="17"/>
  <c r="R4" i="17"/>
  <c r="R6" i="17"/>
  <c r="R38" i="17"/>
  <c r="P83" i="10"/>
  <c r="R13" i="8"/>
  <c r="R42" i="8"/>
  <c r="R65" i="8"/>
  <c r="R17" i="8"/>
  <c r="S21" i="1"/>
  <c r="N4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7" i="1"/>
  <c r="N28" i="1"/>
  <c r="N29" i="1"/>
  <c r="T21" i="1"/>
  <c r="T29" i="1"/>
  <c r="S29" i="1"/>
  <c r="S31" i="1"/>
  <c r="N21" i="1"/>
  <c r="S40" i="1"/>
  <c r="S33" i="1"/>
  <c r="S34" i="1"/>
  <c r="N31" i="1"/>
  <c r="T31" i="1"/>
  <c r="T40" i="1"/>
  <c r="T33" i="1"/>
  <c r="T34" i="1"/>
  <c r="N40" i="1"/>
  <c r="O33" i="1"/>
  <c r="O34" i="1"/>
  <c r="R34" i="1"/>
  <c r="I50" i="35"/>
  <c r="S22" i="4"/>
  <c r="R22" i="4"/>
  <c r="H50" i="35"/>
  <c r="R3" i="17"/>
  <c r="R46" i="23"/>
  <c r="R33" i="19"/>
  <c r="S13" i="13"/>
  <c r="S7" i="4"/>
  <c r="I71" i="35"/>
  <c r="I69" i="35"/>
  <c r="I68" i="35"/>
  <c r="I67" i="35"/>
  <c r="I65" i="35"/>
  <c r="I64" i="35"/>
  <c r="I62" i="35"/>
  <c r="I61" i="35"/>
  <c r="I60" i="35"/>
  <c r="I58" i="35"/>
  <c r="I57" i="35"/>
  <c r="I56" i="35"/>
  <c r="I55" i="35"/>
  <c r="I54" i="35"/>
  <c r="I53" i="35"/>
  <c r="I52" i="35"/>
  <c r="I51" i="35"/>
  <c r="I49" i="35"/>
  <c r="I48" i="35"/>
  <c r="I47" i="35"/>
  <c r="I46" i="35"/>
  <c r="I45" i="35"/>
  <c r="I44" i="35"/>
  <c r="I42" i="35"/>
  <c r="I41" i="35"/>
  <c r="I40" i="35"/>
  <c r="I38" i="35"/>
  <c r="I37" i="35"/>
  <c r="I36" i="35"/>
  <c r="I35" i="35"/>
  <c r="I34" i="35"/>
  <c r="I33" i="35"/>
  <c r="I28" i="35"/>
  <c r="I27" i="35"/>
  <c r="I26" i="35"/>
  <c r="I25" i="35"/>
  <c r="I24" i="35"/>
  <c r="I22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6" i="35"/>
  <c r="I5" i="35"/>
  <c r="I4" i="35"/>
  <c r="I3" i="35"/>
  <c r="R38" i="12"/>
  <c r="S38" i="12"/>
  <c r="R13" i="12"/>
  <c r="S13" i="12"/>
  <c r="R25" i="34"/>
  <c r="S25" i="34"/>
  <c r="R13" i="11"/>
  <c r="S13" i="11"/>
  <c r="R24" i="8"/>
  <c r="S24" i="8"/>
  <c r="R61" i="9"/>
  <c r="S61" i="9"/>
  <c r="R9" i="5"/>
  <c r="S9" i="5"/>
  <c r="R30" i="7"/>
  <c r="S30" i="7"/>
  <c r="R28" i="3"/>
  <c r="S28" i="3"/>
  <c r="R56" i="10"/>
  <c r="S56" i="10"/>
  <c r="R44" i="10"/>
  <c r="S44" i="10"/>
  <c r="R15" i="2"/>
  <c r="S15" i="2"/>
  <c r="R16" i="6"/>
  <c r="S16" i="6"/>
  <c r="R42" i="6"/>
  <c r="S42" i="6"/>
  <c r="Q77" i="20"/>
  <c r="Q78" i="20"/>
  <c r="Q75" i="17"/>
  <c r="Q76" i="17"/>
  <c r="R13" i="13"/>
  <c r="Q70" i="21"/>
  <c r="Q79" i="14"/>
  <c r="Q80" i="14"/>
  <c r="S29" i="7"/>
  <c r="R29" i="7"/>
  <c r="S57" i="2"/>
  <c r="R57" i="2"/>
  <c r="S18" i="2"/>
  <c r="R18" i="2"/>
  <c r="S28" i="2"/>
  <c r="R28" i="2"/>
  <c r="S27" i="3"/>
  <c r="R27" i="3"/>
  <c r="S12" i="3"/>
  <c r="R12" i="3"/>
  <c r="S13" i="4"/>
  <c r="R13" i="4"/>
  <c r="S39" i="5"/>
  <c r="R39" i="5"/>
  <c r="S13" i="5"/>
  <c r="R13" i="5"/>
  <c r="S19" i="6"/>
  <c r="R19" i="6"/>
  <c r="S7" i="6"/>
  <c r="R7" i="6"/>
  <c r="S3" i="6"/>
  <c r="R3" i="6"/>
  <c r="S52" i="8"/>
  <c r="R52" i="8"/>
  <c r="S57" i="8"/>
  <c r="R57" i="8"/>
  <c r="S23" i="9"/>
  <c r="R23" i="9"/>
  <c r="S25" i="9"/>
  <c r="R25" i="9"/>
  <c r="S27" i="10"/>
  <c r="R27" i="10"/>
  <c r="S4" i="10"/>
  <c r="R4" i="10"/>
  <c r="S54" i="10"/>
  <c r="R54" i="10"/>
  <c r="S24" i="10"/>
  <c r="R24" i="10"/>
  <c r="S55" i="10"/>
  <c r="R55" i="10"/>
  <c r="S38" i="34"/>
  <c r="R38" i="34"/>
  <c r="S58" i="34"/>
  <c r="R58" i="34"/>
  <c r="S43" i="34"/>
  <c r="R43" i="34"/>
  <c r="S3" i="34"/>
  <c r="R3" i="34"/>
  <c r="S57" i="11"/>
  <c r="R57" i="11"/>
  <c r="S11" i="11"/>
  <c r="R11" i="11"/>
  <c r="S36" i="11"/>
  <c r="R36" i="11"/>
  <c r="S7" i="11"/>
  <c r="R7" i="11"/>
  <c r="S34" i="12"/>
  <c r="R34" i="12"/>
  <c r="R26" i="12"/>
  <c r="S26" i="12"/>
  <c r="S12" i="12"/>
  <c r="R12" i="12"/>
  <c r="S22" i="13"/>
  <c r="R22" i="13"/>
  <c r="S33" i="13"/>
  <c r="R33" i="13"/>
  <c r="S37" i="13"/>
  <c r="R37" i="13"/>
  <c r="S30" i="13"/>
  <c r="R30" i="13"/>
  <c r="S26" i="15"/>
  <c r="R26" i="15"/>
  <c r="S37" i="15"/>
  <c r="R37" i="15"/>
  <c r="S34" i="15"/>
  <c r="R34" i="15"/>
  <c r="S3" i="15"/>
  <c r="R3" i="15"/>
  <c r="S6" i="15"/>
  <c r="R6" i="15"/>
  <c r="S35" i="14"/>
  <c r="R35" i="14"/>
  <c r="S34" i="14"/>
  <c r="R34" i="14"/>
  <c r="S52" i="14"/>
  <c r="R52" i="14"/>
  <c r="S54" i="14"/>
  <c r="R54" i="14"/>
  <c r="S37" i="14"/>
  <c r="R37" i="14"/>
  <c r="S39" i="14"/>
  <c r="R39" i="14"/>
  <c r="S32" i="16"/>
  <c r="R32" i="16"/>
  <c r="S20" i="16"/>
  <c r="R20" i="16"/>
  <c r="S41" i="16"/>
  <c r="R41" i="16"/>
  <c r="S33" i="16"/>
  <c r="R33" i="16"/>
  <c r="S31" i="16"/>
  <c r="R31" i="16"/>
  <c r="S24" i="16"/>
  <c r="R24" i="16"/>
  <c r="S35" i="16"/>
  <c r="R35" i="16"/>
  <c r="S66" i="17"/>
  <c r="R66" i="17"/>
  <c r="S46" i="17"/>
  <c r="R46" i="17"/>
  <c r="S68" i="17"/>
  <c r="R68" i="17"/>
  <c r="S32" i="17"/>
  <c r="R32" i="17"/>
  <c r="S47" i="17"/>
  <c r="R47" i="17"/>
  <c r="S61" i="17"/>
  <c r="R61" i="17"/>
  <c r="S9" i="17"/>
  <c r="R9" i="17"/>
  <c r="R44" i="17"/>
  <c r="S44" i="17"/>
  <c r="S51" i="17"/>
  <c r="R51" i="17"/>
  <c r="S43" i="17"/>
  <c r="S17" i="18"/>
  <c r="R17" i="18"/>
  <c r="S33" i="18"/>
  <c r="R33" i="18"/>
  <c r="S8" i="18"/>
  <c r="R8" i="18"/>
  <c r="S32" i="18"/>
  <c r="R32" i="18"/>
  <c r="S26" i="18"/>
  <c r="R26" i="18"/>
  <c r="S14" i="18"/>
  <c r="R14" i="18"/>
  <c r="S26" i="19"/>
  <c r="R26" i="19"/>
  <c r="R46" i="19"/>
  <c r="S46" i="19"/>
  <c r="S23" i="19"/>
  <c r="R23" i="19"/>
  <c r="S37" i="19"/>
  <c r="R37" i="19"/>
  <c r="S49" i="19"/>
  <c r="R49" i="19"/>
  <c r="S39" i="19"/>
  <c r="R39" i="19"/>
  <c r="S40" i="19"/>
  <c r="R40" i="19"/>
  <c r="S8" i="19"/>
  <c r="R8" i="19"/>
  <c r="S34" i="19"/>
  <c r="R34" i="19"/>
  <c r="R3" i="20"/>
  <c r="S3" i="20"/>
  <c r="S31" i="20"/>
  <c r="R31" i="20"/>
  <c r="S43" i="20"/>
  <c r="R43" i="20"/>
  <c r="S47" i="20"/>
  <c r="R47" i="20"/>
  <c r="S49" i="20"/>
  <c r="R49" i="20"/>
  <c r="S27" i="20"/>
  <c r="R27" i="20"/>
  <c r="S9" i="20"/>
  <c r="R9" i="20"/>
  <c r="S41" i="20"/>
  <c r="R41" i="20"/>
  <c r="S38" i="21"/>
  <c r="R38" i="21"/>
  <c r="S11" i="21"/>
  <c r="R11" i="21"/>
  <c r="S10" i="21"/>
  <c r="R10" i="21"/>
  <c r="S5" i="21"/>
  <c r="R5" i="21"/>
  <c r="S44" i="21"/>
  <c r="R44" i="21"/>
  <c r="S18" i="21"/>
  <c r="R18" i="21"/>
  <c r="S16" i="21"/>
  <c r="R16" i="21"/>
  <c r="S8" i="21"/>
  <c r="R8" i="21"/>
  <c r="S24" i="22"/>
  <c r="R24" i="22"/>
  <c r="S48" i="22"/>
  <c r="R48" i="22"/>
  <c r="S4" i="22"/>
  <c r="R4" i="22"/>
  <c r="S45" i="22"/>
  <c r="R45" i="22"/>
  <c r="S34" i="22"/>
  <c r="R34" i="22"/>
  <c r="S55" i="22"/>
  <c r="R55" i="22"/>
  <c r="S15" i="22"/>
  <c r="R15" i="22"/>
  <c r="S52" i="22"/>
  <c r="R52" i="22"/>
  <c r="S42" i="22"/>
  <c r="R42" i="22"/>
  <c r="S43" i="22"/>
  <c r="R43" i="22"/>
  <c r="S25" i="23"/>
  <c r="R25" i="23"/>
  <c r="S13" i="23"/>
  <c r="R13" i="23"/>
  <c r="R53" i="23"/>
  <c r="S53" i="23"/>
  <c r="R55" i="23"/>
  <c r="S55" i="23"/>
  <c r="S52" i="23"/>
  <c r="R52" i="23"/>
  <c r="S15" i="23"/>
  <c r="R15" i="23"/>
  <c r="S45" i="23"/>
  <c r="R45" i="23"/>
  <c r="R17" i="23"/>
  <c r="S17" i="23"/>
  <c r="S56" i="23"/>
  <c r="R56" i="23"/>
  <c r="S37" i="23"/>
  <c r="R37" i="23"/>
  <c r="S33" i="2"/>
  <c r="R33" i="2"/>
  <c r="S31" i="2"/>
  <c r="R31" i="2"/>
  <c r="R44" i="2"/>
  <c r="S44" i="2"/>
  <c r="R27" i="2"/>
  <c r="S27" i="2"/>
  <c r="S61" i="2"/>
  <c r="R61" i="2"/>
  <c r="S25" i="2"/>
  <c r="R25" i="2"/>
  <c r="S23" i="2"/>
  <c r="R23" i="2"/>
  <c r="S42" i="2"/>
  <c r="R42" i="2"/>
  <c r="S4" i="2"/>
  <c r="R4" i="2"/>
  <c r="S48" i="2"/>
  <c r="R48" i="2"/>
  <c r="R20" i="3"/>
  <c r="S20" i="3"/>
  <c r="S10" i="3"/>
  <c r="R10" i="3"/>
  <c r="S3" i="3"/>
  <c r="R3" i="3"/>
  <c r="R33" i="3"/>
  <c r="S33" i="3"/>
  <c r="S31" i="3"/>
  <c r="R31" i="3"/>
  <c r="S11" i="4"/>
  <c r="R11" i="4"/>
  <c r="S26" i="4"/>
  <c r="R26" i="4"/>
  <c r="S25" i="4"/>
  <c r="R25" i="4"/>
  <c r="S28" i="4"/>
  <c r="R28" i="4"/>
  <c r="S19" i="4"/>
  <c r="R19" i="4"/>
  <c r="S11" i="5"/>
  <c r="R11" i="5"/>
  <c r="S8" i="5"/>
  <c r="R8" i="5"/>
  <c r="S22" i="5"/>
  <c r="R22" i="5"/>
  <c r="R23" i="5"/>
  <c r="S23" i="5"/>
  <c r="S36" i="5"/>
  <c r="R36" i="5"/>
  <c r="S47" i="6"/>
  <c r="R47" i="6"/>
  <c r="S6" i="6"/>
  <c r="R6" i="6"/>
  <c r="S37" i="6"/>
  <c r="R37" i="6"/>
  <c r="S55" i="6"/>
  <c r="R55" i="6"/>
  <c r="S57" i="6"/>
  <c r="R57" i="6"/>
  <c r="S8" i="6"/>
  <c r="R8" i="6"/>
  <c r="S44" i="6"/>
  <c r="R44" i="6"/>
  <c r="S49" i="6"/>
  <c r="R49" i="6"/>
  <c r="S32" i="6"/>
  <c r="R32" i="6"/>
  <c r="S29" i="6"/>
  <c r="R29" i="6"/>
  <c r="S41" i="7"/>
  <c r="R41" i="7"/>
  <c r="S4" i="7"/>
  <c r="R4" i="7"/>
  <c r="S27" i="7"/>
  <c r="R27" i="7"/>
  <c r="S36" i="7"/>
  <c r="R36" i="7"/>
  <c r="S33" i="7"/>
  <c r="R33" i="7"/>
  <c r="S28" i="7"/>
  <c r="R28" i="7"/>
  <c r="S15" i="8"/>
  <c r="R15" i="8"/>
  <c r="S14" i="8"/>
  <c r="R14" i="8"/>
  <c r="S39" i="8"/>
  <c r="R39" i="8"/>
  <c r="S16" i="8"/>
  <c r="R16" i="8"/>
  <c r="S19" i="8"/>
  <c r="R19" i="8"/>
  <c r="S48" i="8"/>
  <c r="R48" i="8"/>
  <c r="S38" i="8"/>
  <c r="R38" i="8"/>
  <c r="S45" i="8"/>
  <c r="R45" i="8"/>
  <c r="S12" i="8"/>
  <c r="R12" i="8"/>
  <c r="S13" i="8"/>
  <c r="S41" i="9"/>
  <c r="R41" i="9"/>
  <c r="S34" i="9"/>
  <c r="R34" i="9"/>
  <c r="S22" i="9"/>
  <c r="R22" i="9"/>
  <c r="S43" i="9"/>
  <c r="R43" i="9"/>
  <c r="S20" i="9"/>
  <c r="R20" i="9"/>
  <c r="R3" i="9"/>
  <c r="S46" i="9"/>
  <c r="R46" i="9"/>
  <c r="S45" i="9"/>
  <c r="R45" i="9"/>
  <c r="S50" i="9"/>
  <c r="R50" i="9"/>
  <c r="S60" i="9"/>
  <c r="R60" i="9"/>
  <c r="S14" i="10"/>
  <c r="R14" i="10"/>
  <c r="S29" i="10"/>
  <c r="R29" i="10"/>
  <c r="S46" i="10"/>
  <c r="R46" i="10"/>
  <c r="S21" i="10"/>
  <c r="R21" i="10"/>
  <c r="S12" i="10"/>
  <c r="R12" i="10"/>
  <c r="S10" i="10"/>
  <c r="R10" i="10"/>
  <c r="S35" i="10"/>
  <c r="R35" i="10"/>
  <c r="S15" i="10"/>
  <c r="R15" i="10"/>
  <c r="S50" i="10"/>
  <c r="R50" i="10"/>
  <c r="S50" i="34"/>
  <c r="R50" i="34"/>
  <c r="S41" i="34"/>
  <c r="R41" i="34"/>
  <c r="S44" i="34"/>
  <c r="R44" i="34"/>
  <c r="S34" i="34"/>
  <c r="R34" i="34"/>
  <c r="S24" i="34"/>
  <c r="R24" i="34"/>
  <c r="S48" i="34"/>
  <c r="R48" i="34"/>
  <c r="S42" i="34"/>
  <c r="R42" i="34"/>
  <c r="S20" i="34"/>
  <c r="R20" i="34"/>
  <c r="S16" i="34"/>
  <c r="R16" i="34"/>
  <c r="S37" i="11"/>
  <c r="R37" i="11"/>
  <c r="S38" i="11"/>
  <c r="R38" i="11"/>
  <c r="S49" i="11"/>
  <c r="R49" i="11"/>
  <c r="S20" i="11"/>
  <c r="R20" i="11"/>
  <c r="S22" i="11"/>
  <c r="R22" i="11"/>
  <c r="S54" i="11"/>
  <c r="R54" i="11"/>
  <c r="S35" i="11"/>
  <c r="R35" i="11"/>
  <c r="S52" i="11"/>
  <c r="R52" i="11"/>
  <c r="S3" i="11"/>
  <c r="R3" i="11"/>
  <c r="S48" i="11"/>
  <c r="R48" i="11"/>
  <c r="S21" i="12"/>
  <c r="R21" i="12"/>
  <c r="S31" i="12"/>
  <c r="R31" i="12"/>
  <c r="S16" i="12"/>
  <c r="R16" i="12"/>
  <c r="S29" i="12"/>
  <c r="R29" i="12"/>
  <c r="S23" i="12"/>
  <c r="R23" i="12"/>
  <c r="S23" i="13"/>
  <c r="R23" i="13"/>
  <c r="S35" i="13"/>
  <c r="R35" i="13"/>
  <c r="S21" i="13"/>
  <c r="R21" i="13"/>
  <c r="S12" i="13"/>
  <c r="R12" i="13"/>
  <c r="S46" i="13"/>
  <c r="R46" i="13"/>
  <c r="S10" i="13"/>
  <c r="R10" i="13"/>
  <c r="S29" i="13"/>
  <c r="R29" i="13"/>
  <c r="S7" i="13"/>
  <c r="R7" i="13"/>
  <c r="S21" i="15"/>
  <c r="R21" i="15"/>
  <c r="S9" i="15"/>
  <c r="R9" i="15"/>
  <c r="S30" i="15"/>
  <c r="R30" i="15"/>
  <c r="S58" i="15"/>
  <c r="R58" i="15"/>
  <c r="S18" i="15"/>
  <c r="R18" i="15"/>
  <c r="S39" i="15"/>
  <c r="R39" i="15"/>
  <c r="S17" i="15"/>
  <c r="R17" i="15"/>
  <c r="S53" i="15"/>
  <c r="R53" i="15"/>
  <c r="R4" i="15"/>
  <c r="S4" i="15"/>
  <c r="S7" i="14"/>
  <c r="R7" i="14"/>
  <c r="S51" i="14"/>
  <c r="R51" i="14"/>
  <c r="S15" i="14"/>
  <c r="R15" i="14"/>
  <c r="S10" i="14"/>
  <c r="R10" i="14"/>
  <c r="S17" i="14"/>
  <c r="R17" i="14"/>
  <c r="S18" i="14"/>
  <c r="R18" i="14"/>
  <c r="S50" i="14"/>
  <c r="R50" i="14"/>
  <c r="S53" i="14"/>
  <c r="R53" i="14"/>
  <c r="S11" i="14"/>
  <c r="R11" i="14"/>
  <c r="S47" i="14"/>
  <c r="R47" i="14"/>
  <c r="S57" i="14"/>
  <c r="R57" i="14"/>
  <c r="S28" i="16"/>
  <c r="R28" i="16"/>
  <c r="S46" i="16"/>
  <c r="R46" i="16"/>
  <c r="S37" i="16"/>
  <c r="R37" i="16"/>
  <c r="S34" i="16"/>
  <c r="R34" i="16"/>
  <c r="S19" i="16"/>
  <c r="R19" i="16"/>
  <c r="S51" i="16"/>
  <c r="R51" i="16"/>
  <c r="S7" i="16"/>
  <c r="R7" i="16"/>
  <c r="S27" i="16"/>
  <c r="R27" i="16"/>
  <c r="S45" i="17"/>
  <c r="R45" i="17"/>
  <c r="S35" i="17"/>
  <c r="R35" i="17"/>
  <c r="S34" i="17"/>
  <c r="R34" i="17"/>
  <c r="S62" i="17"/>
  <c r="R62" i="17"/>
  <c r="S20" i="17"/>
  <c r="R20" i="17"/>
  <c r="S16" i="17"/>
  <c r="R16" i="17"/>
  <c r="S23" i="17"/>
  <c r="R23" i="17"/>
  <c r="S64" i="17"/>
  <c r="R64" i="17"/>
  <c r="S18" i="17"/>
  <c r="R18" i="17"/>
  <c r="S58" i="17"/>
  <c r="R58" i="17"/>
  <c r="S15" i="17"/>
  <c r="S20" i="18"/>
  <c r="R20" i="18"/>
  <c r="S9" i="18"/>
  <c r="R9" i="18"/>
  <c r="S27" i="18"/>
  <c r="R27" i="18"/>
  <c r="S6" i="18"/>
  <c r="R6" i="18"/>
  <c r="S36" i="18"/>
  <c r="R36" i="18"/>
  <c r="S7" i="18"/>
  <c r="R7" i="18"/>
  <c r="S50" i="19"/>
  <c r="R50" i="19"/>
  <c r="S22" i="19"/>
  <c r="R22" i="19"/>
  <c r="S13" i="19"/>
  <c r="R13" i="19"/>
  <c r="S20" i="19"/>
  <c r="R20" i="19"/>
  <c r="S30" i="19"/>
  <c r="R30" i="19"/>
  <c r="S44" i="19"/>
  <c r="R44" i="19"/>
  <c r="S12" i="19"/>
  <c r="R12" i="19"/>
  <c r="S7" i="19"/>
  <c r="R7" i="19"/>
  <c r="S15" i="19"/>
  <c r="R15" i="19"/>
  <c r="S25" i="20"/>
  <c r="R25" i="20"/>
  <c r="S13" i="20"/>
  <c r="R13" i="20"/>
  <c r="S39" i="20"/>
  <c r="R39" i="20"/>
  <c r="S35" i="20"/>
  <c r="R35" i="20"/>
  <c r="S15" i="20"/>
  <c r="R15" i="20"/>
  <c r="S30" i="20"/>
  <c r="R30" i="20"/>
  <c r="S26" i="20"/>
  <c r="R26" i="20"/>
  <c r="S6" i="20"/>
  <c r="R6" i="20"/>
  <c r="R20" i="21"/>
  <c r="S20" i="21"/>
  <c r="R14" i="21"/>
  <c r="S14" i="21"/>
  <c r="R31" i="21"/>
  <c r="S31" i="21"/>
  <c r="S24" i="21"/>
  <c r="R24" i="21"/>
  <c r="S34" i="21"/>
  <c r="R34" i="21"/>
  <c r="S13" i="21"/>
  <c r="R13" i="21"/>
  <c r="S22" i="21"/>
  <c r="R22" i="21"/>
  <c r="S8" i="22"/>
  <c r="R8" i="22"/>
  <c r="S37" i="22"/>
  <c r="R37" i="22"/>
  <c r="S36" i="22"/>
  <c r="R36" i="22"/>
  <c r="R29" i="22"/>
  <c r="S29" i="22"/>
  <c r="S30" i="22"/>
  <c r="R30" i="22"/>
  <c r="S19" i="22"/>
  <c r="R19" i="22"/>
  <c r="S40" i="22"/>
  <c r="R40" i="22"/>
  <c r="S50" i="22"/>
  <c r="R50" i="22"/>
  <c r="S13" i="22"/>
  <c r="R13" i="22"/>
  <c r="S64" i="22"/>
  <c r="R64" i="22"/>
  <c r="S39" i="22"/>
  <c r="R39" i="22"/>
  <c r="R58" i="23"/>
  <c r="S58" i="23"/>
  <c r="S27" i="23"/>
  <c r="R27" i="23"/>
  <c r="S31" i="23"/>
  <c r="R31" i="23"/>
  <c r="S5" i="23"/>
  <c r="R5" i="23"/>
  <c r="S8" i="23"/>
  <c r="R8" i="23"/>
  <c r="S7" i="23"/>
  <c r="R7" i="23"/>
  <c r="S34" i="23"/>
  <c r="R34" i="23"/>
  <c r="S18" i="23"/>
  <c r="R18" i="23"/>
  <c r="S44" i="23"/>
  <c r="R44" i="23"/>
  <c r="S41" i="6"/>
  <c r="R41" i="6"/>
  <c r="S11" i="7"/>
  <c r="R11" i="7"/>
  <c r="S19" i="7"/>
  <c r="R19" i="7"/>
  <c r="S31" i="8"/>
  <c r="R31" i="8"/>
  <c r="S33" i="8"/>
  <c r="R33" i="8"/>
  <c r="S4" i="9"/>
  <c r="R4" i="9"/>
  <c r="S16" i="9"/>
  <c r="R16" i="9"/>
  <c r="S32" i="9"/>
  <c r="R32" i="9"/>
  <c r="S45" i="10"/>
  <c r="R45" i="10"/>
  <c r="S13" i="10"/>
  <c r="R13" i="10"/>
  <c r="S6" i="10"/>
  <c r="R6" i="10"/>
  <c r="S42" i="10"/>
  <c r="R42" i="10"/>
  <c r="S5" i="34"/>
  <c r="R5" i="34"/>
  <c r="S17" i="34"/>
  <c r="R17" i="34"/>
  <c r="S4" i="34"/>
  <c r="R4" i="34"/>
  <c r="S35" i="34"/>
  <c r="R35" i="34"/>
  <c r="S42" i="11"/>
  <c r="R42" i="11"/>
  <c r="S50" i="11"/>
  <c r="R50" i="11"/>
  <c r="S55" i="11"/>
  <c r="R55" i="11"/>
  <c r="S23" i="11"/>
  <c r="R23" i="11"/>
  <c r="S14" i="11"/>
  <c r="R14" i="11"/>
  <c r="S8" i="12"/>
  <c r="R8" i="12"/>
  <c r="S25" i="12"/>
  <c r="R25" i="12"/>
  <c r="S9" i="12"/>
  <c r="R9" i="12"/>
  <c r="S35" i="12"/>
  <c r="R35" i="12"/>
  <c r="S27" i="13"/>
  <c r="R27" i="13"/>
  <c r="S18" i="13"/>
  <c r="R18" i="13"/>
  <c r="S5" i="13"/>
  <c r="R5" i="13"/>
  <c r="S32" i="13"/>
  <c r="R32" i="13"/>
  <c r="S36" i="15"/>
  <c r="R36" i="15"/>
  <c r="S55" i="15"/>
  <c r="R55" i="15"/>
  <c r="S35" i="15"/>
  <c r="R35" i="15"/>
  <c r="S13" i="15"/>
  <c r="R13" i="15"/>
  <c r="S31" i="14"/>
  <c r="R31" i="14"/>
  <c r="S36" i="14"/>
  <c r="R36" i="14"/>
  <c r="S40" i="14"/>
  <c r="R40" i="14"/>
  <c r="S55" i="14"/>
  <c r="R55" i="14"/>
  <c r="S4" i="16"/>
  <c r="R4" i="16"/>
  <c r="R50" i="2"/>
  <c r="S50" i="2"/>
  <c r="R29" i="2"/>
  <c r="S29" i="2"/>
  <c r="S43" i="2"/>
  <c r="R43" i="2"/>
  <c r="R37" i="2"/>
  <c r="S37" i="2"/>
  <c r="S19" i="2"/>
  <c r="R19" i="2"/>
  <c r="S47" i="2"/>
  <c r="R47" i="2"/>
  <c r="S10" i="2"/>
  <c r="R10" i="2"/>
  <c r="S51" i="2"/>
  <c r="R51" i="2"/>
  <c r="S41" i="2"/>
  <c r="R41" i="2"/>
  <c r="S32" i="2"/>
  <c r="R32" i="2"/>
  <c r="S23" i="3"/>
  <c r="R23" i="3"/>
  <c r="S24" i="3"/>
  <c r="R24" i="3"/>
  <c r="S13" i="3"/>
  <c r="R13" i="3"/>
  <c r="S14" i="3"/>
  <c r="R14" i="3"/>
  <c r="S34" i="3"/>
  <c r="R34" i="3"/>
  <c r="S29" i="3"/>
  <c r="R29" i="3"/>
  <c r="S20" i="4"/>
  <c r="R20" i="4"/>
  <c r="S4" i="4"/>
  <c r="R4" i="4"/>
  <c r="S3" i="4"/>
  <c r="R3" i="4"/>
  <c r="S23" i="4"/>
  <c r="R23" i="4"/>
  <c r="S5" i="4"/>
  <c r="R5" i="4"/>
  <c r="S34" i="5"/>
  <c r="R34" i="5"/>
  <c r="S6" i="5"/>
  <c r="R6" i="5"/>
  <c r="S25" i="5"/>
  <c r="R25" i="5"/>
  <c r="S28" i="5"/>
  <c r="R28" i="5"/>
  <c r="S26" i="5"/>
  <c r="R26" i="5"/>
  <c r="S33" i="5"/>
  <c r="R33" i="5"/>
  <c r="S25" i="6"/>
  <c r="R25" i="6"/>
  <c r="S26" i="6"/>
  <c r="R26" i="6"/>
  <c r="S22" i="6"/>
  <c r="R22" i="6"/>
  <c r="S43" i="6"/>
  <c r="R43" i="6"/>
  <c r="S33" i="6"/>
  <c r="R33" i="6"/>
  <c r="S34" i="6"/>
  <c r="R34" i="6"/>
  <c r="S4" i="6"/>
  <c r="R4" i="6"/>
  <c r="S5" i="6"/>
  <c r="R5" i="6"/>
  <c r="S8" i="7"/>
  <c r="R8" i="7"/>
  <c r="S26" i="7"/>
  <c r="R26" i="7"/>
  <c r="S23" i="7"/>
  <c r="R23" i="7"/>
  <c r="S21" i="7"/>
  <c r="R21" i="7"/>
  <c r="S5" i="7"/>
  <c r="R5" i="7"/>
  <c r="S39" i="7"/>
  <c r="R39" i="7"/>
  <c r="S46" i="8"/>
  <c r="R46" i="8"/>
  <c r="S25" i="8"/>
  <c r="R25" i="8"/>
  <c r="S43" i="8"/>
  <c r="R43" i="8"/>
  <c r="S56" i="8"/>
  <c r="R56" i="8"/>
  <c r="S61" i="8"/>
  <c r="R61" i="8"/>
  <c r="S36" i="8"/>
  <c r="R36" i="8"/>
  <c r="S53" i="8"/>
  <c r="R53" i="8"/>
  <c r="S63" i="8"/>
  <c r="R63" i="8"/>
  <c r="S20" i="8"/>
  <c r="R20" i="8"/>
  <c r="S7" i="8"/>
  <c r="R7" i="8"/>
  <c r="S6" i="8"/>
  <c r="R6" i="8"/>
  <c r="S11" i="9"/>
  <c r="R11" i="9"/>
  <c r="S49" i="9"/>
  <c r="R49" i="9"/>
  <c r="S53" i="9"/>
  <c r="R53" i="9"/>
  <c r="S5" i="9"/>
  <c r="R5" i="9"/>
  <c r="S33" i="9"/>
  <c r="R33" i="9"/>
  <c r="S29" i="9"/>
  <c r="R29" i="9"/>
  <c r="S6" i="9"/>
  <c r="R6" i="9"/>
  <c r="S15" i="9"/>
  <c r="R15" i="9"/>
  <c r="S58" i="9"/>
  <c r="R58" i="9"/>
  <c r="S14" i="9"/>
  <c r="R14" i="9"/>
  <c r="S38" i="9"/>
  <c r="R38" i="9"/>
  <c r="S5" i="10"/>
  <c r="R5" i="10"/>
  <c r="R30" i="10"/>
  <c r="S30" i="10"/>
  <c r="S11" i="10"/>
  <c r="R11" i="10"/>
  <c r="S47" i="10"/>
  <c r="R47" i="10"/>
  <c r="S20" i="10"/>
  <c r="R20" i="10"/>
  <c r="S7" i="10"/>
  <c r="R7" i="10"/>
  <c r="S16" i="10"/>
  <c r="R16" i="10"/>
  <c r="S22" i="10"/>
  <c r="R22" i="10"/>
  <c r="S30" i="34"/>
  <c r="R30" i="34"/>
  <c r="S11" i="34"/>
  <c r="R11" i="34"/>
  <c r="S29" i="34"/>
  <c r="R29" i="34"/>
  <c r="S26" i="34"/>
  <c r="R26" i="34"/>
  <c r="S7" i="34"/>
  <c r="R7" i="34"/>
  <c r="R18" i="34"/>
  <c r="S18" i="34"/>
  <c r="S14" i="34"/>
  <c r="R14" i="34"/>
  <c r="S54" i="34"/>
  <c r="R54" i="34"/>
  <c r="S39" i="34"/>
  <c r="R39" i="34"/>
  <c r="S33" i="11"/>
  <c r="R33" i="11"/>
  <c r="R18" i="11"/>
  <c r="S18" i="11"/>
  <c r="S47" i="11"/>
  <c r="R47" i="11"/>
  <c r="S41" i="11"/>
  <c r="R41" i="11"/>
  <c r="S43" i="11"/>
  <c r="R43" i="11"/>
  <c r="R31" i="11"/>
  <c r="S31" i="11"/>
  <c r="S5" i="11"/>
  <c r="R5" i="11"/>
  <c r="S9" i="11"/>
  <c r="R9" i="11"/>
  <c r="S15" i="11"/>
  <c r="R15" i="11"/>
  <c r="S28" i="12"/>
  <c r="R28" i="12"/>
  <c r="R3" i="12"/>
  <c r="S14" i="12"/>
  <c r="R14" i="12"/>
  <c r="S30" i="12"/>
  <c r="R30" i="12"/>
  <c r="R37" i="12"/>
  <c r="S37" i="12"/>
  <c r="S33" i="12"/>
  <c r="R33" i="12"/>
  <c r="S19" i="13"/>
  <c r="R19" i="13"/>
  <c r="S36" i="13"/>
  <c r="R36" i="13"/>
  <c r="S16" i="13"/>
  <c r="R16" i="13"/>
  <c r="S48" i="13"/>
  <c r="R48" i="13"/>
  <c r="R44" i="13"/>
  <c r="S44" i="13"/>
  <c r="S20" i="13"/>
  <c r="R20" i="13"/>
  <c r="S9" i="13"/>
  <c r="R9" i="13"/>
  <c r="S40" i="13"/>
  <c r="R40" i="13"/>
  <c r="R42" i="15"/>
  <c r="S42" i="15"/>
  <c r="S5" i="15"/>
  <c r="R5" i="15"/>
  <c r="S27" i="15"/>
  <c r="R27" i="15"/>
  <c r="S54" i="15"/>
  <c r="R54" i="15"/>
  <c r="S22" i="15"/>
  <c r="R22" i="15"/>
  <c r="S49" i="15"/>
  <c r="R49" i="15"/>
  <c r="R57" i="15"/>
  <c r="S57" i="15"/>
  <c r="S40" i="15"/>
  <c r="R40" i="15"/>
  <c r="R43" i="15"/>
  <c r="S43" i="15"/>
  <c r="S61" i="14"/>
  <c r="R61" i="14"/>
  <c r="S42" i="14"/>
  <c r="R42" i="14"/>
  <c r="S65" i="14"/>
  <c r="R65" i="14"/>
  <c r="S45" i="14"/>
  <c r="R45" i="14"/>
  <c r="S46" i="14"/>
  <c r="R46" i="14"/>
  <c r="S16" i="14"/>
  <c r="R16" i="14"/>
  <c r="S33" i="14"/>
  <c r="R33" i="14"/>
  <c r="S13" i="14"/>
  <c r="R13" i="14"/>
  <c r="S67" i="14"/>
  <c r="R67" i="14"/>
  <c r="S44" i="14"/>
  <c r="R44" i="14"/>
  <c r="S4" i="14"/>
  <c r="S3" i="16"/>
  <c r="R3" i="16"/>
  <c r="S12" i="16"/>
  <c r="R12" i="16"/>
  <c r="S13" i="16"/>
  <c r="R13" i="16"/>
  <c r="S38" i="16"/>
  <c r="R38" i="16"/>
  <c r="S9" i="16"/>
  <c r="R9" i="16"/>
  <c r="S25" i="16"/>
  <c r="R25" i="16"/>
  <c r="S29" i="16"/>
  <c r="R29" i="16"/>
  <c r="S11" i="16"/>
  <c r="R11" i="16"/>
  <c r="S16" i="16"/>
  <c r="R16" i="16"/>
  <c r="S24" i="17"/>
  <c r="R24" i="17"/>
  <c r="S57" i="17"/>
  <c r="R57" i="17"/>
  <c r="R12" i="17"/>
  <c r="S12" i="17"/>
  <c r="S40" i="17"/>
  <c r="R40" i="17"/>
  <c r="S41" i="17"/>
  <c r="R41" i="17"/>
  <c r="S7" i="17"/>
  <c r="R7" i="17"/>
  <c r="S56" i="17"/>
  <c r="R56" i="17"/>
  <c r="S5" i="17"/>
  <c r="R5" i="17"/>
  <c r="S49" i="17"/>
  <c r="R49" i="17"/>
  <c r="S38" i="17"/>
  <c r="S13" i="18"/>
  <c r="R13" i="18"/>
  <c r="S41" i="18"/>
  <c r="R41" i="18"/>
  <c r="S39" i="18"/>
  <c r="R39" i="18"/>
  <c r="S10" i="18"/>
  <c r="R10" i="18"/>
  <c r="S28" i="18"/>
  <c r="R28" i="18"/>
  <c r="S22" i="18"/>
  <c r="R22" i="18"/>
  <c r="S30" i="18"/>
  <c r="R30" i="18"/>
  <c r="S19" i="19"/>
  <c r="R19" i="19"/>
  <c r="S6" i="19"/>
  <c r="R6" i="19"/>
  <c r="S51" i="19"/>
  <c r="R51" i="19"/>
  <c r="S18" i="19"/>
  <c r="R18" i="19"/>
  <c r="S21" i="19"/>
  <c r="R21" i="19"/>
  <c r="S47" i="19"/>
  <c r="R47" i="19"/>
  <c r="S17" i="19"/>
  <c r="R17" i="19"/>
  <c r="R28" i="19"/>
  <c r="S28" i="19"/>
  <c r="S19" i="20"/>
  <c r="R19" i="20"/>
  <c r="S38" i="20"/>
  <c r="R38" i="20"/>
  <c r="S18" i="20"/>
  <c r="R18" i="20"/>
  <c r="S17" i="20"/>
  <c r="R17" i="20"/>
  <c r="S22" i="20"/>
  <c r="R22" i="20"/>
  <c r="S23" i="20"/>
  <c r="R23" i="20"/>
  <c r="S7" i="21"/>
  <c r="R7" i="21"/>
  <c r="S26" i="21"/>
  <c r="R26" i="21"/>
  <c r="S33" i="21"/>
  <c r="R33" i="21"/>
  <c r="S42" i="21"/>
  <c r="R42" i="21"/>
  <c r="S25" i="21"/>
  <c r="R25" i="21"/>
  <c r="S17" i="21"/>
  <c r="R17" i="21"/>
  <c r="S23" i="21"/>
  <c r="R23" i="21"/>
  <c r="S18" i="22"/>
  <c r="R18" i="22"/>
  <c r="S31" i="22"/>
  <c r="R31" i="22"/>
  <c r="S27" i="22"/>
  <c r="R27" i="22"/>
  <c r="S21" i="22"/>
  <c r="R21" i="22"/>
  <c r="R9" i="22"/>
  <c r="S9" i="22"/>
  <c r="S6" i="22"/>
  <c r="R6" i="22"/>
  <c r="S10" i="22"/>
  <c r="R10" i="22"/>
  <c r="S62" i="22"/>
  <c r="R62" i="22"/>
  <c r="S38" i="22"/>
  <c r="R38" i="22"/>
  <c r="S20" i="22"/>
  <c r="R20" i="22"/>
  <c r="S4" i="23"/>
  <c r="R4" i="23"/>
  <c r="S30" i="23"/>
  <c r="R30" i="23"/>
  <c r="S23" i="23"/>
  <c r="R23" i="23"/>
  <c r="R35" i="23"/>
  <c r="S35" i="23"/>
  <c r="S21" i="23"/>
  <c r="R21" i="23"/>
  <c r="S14" i="23"/>
  <c r="R14" i="23"/>
  <c r="S28" i="23"/>
  <c r="R28" i="23"/>
  <c r="S48" i="23"/>
  <c r="R48" i="23"/>
  <c r="S51" i="23"/>
  <c r="R51" i="23"/>
  <c r="S54" i="2"/>
  <c r="R54" i="2"/>
  <c r="S34" i="2"/>
  <c r="R34" i="2"/>
  <c r="R6" i="3"/>
  <c r="S6" i="3"/>
  <c r="R9" i="3"/>
  <c r="S9" i="3"/>
  <c r="S21" i="4"/>
  <c r="R21" i="4"/>
  <c r="S14" i="4"/>
  <c r="R14" i="4"/>
  <c r="S38" i="5"/>
  <c r="R38" i="5"/>
  <c r="S31" i="5"/>
  <c r="R31" i="5"/>
  <c r="S46" i="6"/>
  <c r="R46" i="6"/>
  <c r="S31" i="6"/>
  <c r="R31" i="6"/>
  <c r="S24" i="6"/>
  <c r="R24" i="6"/>
  <c r="S7" i="7"/>
  <c r="R7" i="7"/>
  <c r="S20" i="7"/>
  <c r="R20" i="7"/>
  <c r="S9" i="8"/>
  <c r="R9" i="8"/>
  <c r="S22" i="8"/>
  <c r="R22" i="8"/>
  <c r="S62" i="8"/>
  <c r="R62" i="8"/>
  <c r="S39" i="9"/>
  <c r="R39" i="9"/>
  <c r="R40" i="9"/>
  <c r="S40" i="9"/>
  <c r="S12" i="9"/>
  <c r="R12" i="9"/>
  <c r="S27" i="34"/>
  <c r="R27" i="34"/>
  <c r="S16" i="2"/>
  <c r="R16" i="2"/>
  <c r="S22" i="2"/>
  <c r="R22" i="2"/>
  <c r="S17" i="2"/>
  <c r="R17" i="2"/>
  <c r="S40" i="2"/>
  <c r="R40" i="2"/>
  <c r="S58" i="2"/>
  <c r="R58" i="2"/>
  <c r="R22" i="3"/>
  <c r="S22" i="3"/>
  <c r="R26" i="3"/>
  <c r="S26" i="3"/>
  <c r="R19" i="3"/>
  <c r="S19" i="3"/>
  <c r="S24" i="4"/>
  <c r="R24" i="4"/>
  <c r="S9" i="4"/>
  <c r="R9" i="4"/>
  <c r="S40" i="5"/>
  <c r="R40" i="5"/>
  <c r="S18" i="5"/>
  <c r="R18" i="5"/>
  <c r="S16" i="5"/>
  <c r="R16" i="5"/>
  <c r="S13" i="6"/>
  <c r="R13" i="6"/>
  <c r="S11" i="6"/>
  <c r="R11" i="6"/>
  <c r="S35" i="6"/>
  <c r="R35" i="6"/>
  <c r="R38" i="6"/>
  <c r="S38" i="6"/>
  <c r="S48" i="6"/>
  <c r="R48" i="6"/>
  <c r="S35" i="7"/>
  <c r="R35" i="7"/>
  <c r="S13" i="7"/>
  <c r="R13" i="7"/>
  <c r="S3" i="8"/>
  <c r="R3" i="8"/>
  <c r="S4" i="8"/>
  <c r="R4" i="8"/>
  <c r="S29" i="8"/>
  <c r="R29" i="8"/>
  <c r="S44" i="8"/>
  <c r="R44" i="8"/>
  <c r="S50" i="8"/>
  <c r="R50" i="8"/>
  <c r="S55" i="8"/>
  <c r="R55" i="8"/>
  <c r="S21" i="9"/>
  <c r="R21" i="9"/>
  <c r="S52" i="9"/>
  <c r="R52" i="9"/>
  <c r="S17" i="9"/>
  <c r="R17" i="9"/>
  <c r="S27" i="9"/>
  <c r="R27" i="9"/>
  <c r="S63" i="9"/>
  <c r="R63" i="9"/>
  <c r="S10" i="9"/>
  <c r="R10" i="9"/>
  <c r="S9" i="10"/>
  <c r="R9" i="10"/>
  <c r="S34" i="10"/>
  <c r="R34" i="10"/>
  <c r="S31" i="10"/>
  <c r="R31" i="10"/>
  <c r="S25" i="10"/>
  <c r="R25" i="10"/>
  <c r="S18" i="10"/>
  <c r="R18" i="10"/>
  <c r="S47" i="34"/>
  <c r="R47" i="34"/>
  <c r="S57" i="34"/>
  <c r="R57" i="34"/>
  <c r="S15" i="34"/>
  <c r="R15" i="34"/>
  <c r="S31" i="34"/>
  <c r="R31" i="34"/>
  <c r="S8" i="34"/>
  <c r="R8" i="34"/>
  <c r="S12" i="11"/>
  <c r="R12" i="11"/>
  <c r="S25" i="11"/>
  <c r="R25" i="11"/>
  <c r="S30" i="11"/>
  <c r="R30" i="11"/>
  <c r="S16" i="11"/>
  <c r="R16" i="11"/>
  <c r="S40" i="12"/>
  <c r="R40" i="12"/>
  <c r="S20" i="12"/>
  <c r="R20" i="12"/>
  <c r="S18" i="12"/>
  <c r="R18" i="12"/>
  <c r="S6" i="13"/>
  <c r="R6" i="13"/>
  <c r="R17" i="13"/>
  <c r="S17" i="13"/>
  <c r="S11" i="13"/>
  <c r="R11" i="13"/>
  <c r="R34" i="13"/>
  <c r="S34" i="13"/>
  <c r="S47" i="15"/>
  <c r="R47" i="15"/>
  <c r="S8" i="15"/>
  <c r="R8" i="15"/>
  <c r="S44" i="15"/>
  <c r="R44" i="15"/>
  <c r="S28" i="15"/>
  <c r="R28" i="15"/>
  <c r="S33" i="15"/>
  <c r="R33" i="15"/>
  <c r="S12" i="14"/>
  <c r="R12" i="14"/>
  <c r="S25" i="14"/>
  <c r="R25" i="14"/>
  <c r="S23" i="14"/>
  <c r="R23" i="14"/>
  <c r="S63" i="14"/>
  <c r="R63" i="14"/>
  <c r="S30" i="14"/>
  <c r="R30" i="14"/>
  <c r="S5" i="14"/>
  <c r="S50" i="16"/>
  <c r="R50" i="16"/>
  <c r="S39" i="16"/>
  <c r="R39" i="16"/>
  <c r="S21" i="16"/>
  <c r="R21" i="16"/>
  <c r="S18" i="16"/>
  <c r="R18" i="16"/>
  <c r="S55" i="17"/>
  <c r="R55" i="17"/>
  <c r="S27" i="17"/>
  <c r="R27" i="17"/>
  <c r="S29" i="17"/>
  <c r="R29" i="17"/>
  <c r="S59" i="17"/>
  <c r="R59" i="17"/>
  <c r="S48" i="17"/>
  <c r="R48" i="17"/>
  <c r="S17" i="17"/>
  <c r="R17" i="17"/>
  <c r="R16" i="18"/>
  <c r="S16" i="18"/>
  <c r="S34" i="18"/>
  <c r="R34" i="18"/>
  <c r="S25" i="18"/>
  <c r="R25" i="18"/>
  <c r="S21" i="18"/>
  <c r="R21" i="18"/>
  <c r="S41" i="19"/>
  <c r="R41" i="19"/>
  <c r="S4" i="19"/>
  <c r="R4" i="19"/>
  <c r="S43" i="19"/>
  <c r="R43" i="19"/>
  <c r="S5" i="19"/>
  <c r="R5" i="19"/>
  <c r="S10" i="20"/>
  <c r="R10" i="20"/>
  <c r="S29" i="20"/>
  <c r="R29" i="20"/>
  <c r="S42" i="20"/>
  <c r="R42" i="20"/>
  <c r="S20" i="20"/>
  <c r="R20" i="20"/>
  <c r="R35" i="21"/>
  <c r="S35" i="21"/>
  <c r="S28" i="21"/>
  <c r="R28" i="21"/>
  <c r="S36" i="21"/>
  <c r="R36" i="21"/>
  <c r="S19" i="21"/>
  <c r="R19" i="21"/>
  <c r="S28" i="22"/>
  <c r="R28" i="22"/>
  <c r="S16" i="22"/>
  <c r="R16" i="22"/>
  <c r="S53" i="22"/>
  <c r="R53" i="22"/>
  <c r="S17" i="22"/>
  <c r="R17" i="22"/>
  <c r="S54" i="22"/>
  <c r="R54" i="22"/>
  <c r="S63" i="22"/>
  <c r="R63" i="22"/>
  <c r="S41" i="22"/>
  <c r="R41" i="22"/>
  <c r="S57" i="22"/>
  <c r="R57" i="22"/>
  <c r="S23" i="22"/>
  <c r="S33" i="23"/>
  <c r="R33" i="23"/>
  <c r="S32" i="23"/>
  <c r="R32" i="23"/>
  <c r="S42" i="23"/>
  <c r="R42" i="23"/>
  <c r="R49" i="23"/>
  <c r="S49" i="23"/>
  <c r="S9" i="23"/>
  <c r="R9" i="23"/>
  <c r="S20" i="23"/>
  <c r="R20" i="23"/>
  <c r="S12" i="23"/>
  <c r="R12" i="23"/>
  <c r="S11" i="23"/>
  <c r="R11" i="23"/>
  <c r="S21" i="2"/>
  <c r="R21" i="2"/>
  <c r="S24" i="2"/>
  <c r="R24" i="2"/>
  <c r="S14" i="2"/>
  <c r="R14" i="2"/>
  <c r="S20" i="2"/>
  <c r="R20" i="2"/>
  <c r="R5" i="2"/>
  <c r="S5" i="2"/>
  <c r="S26" i="2"/>
  <c r="R26" i="2"/>
  <c r="S39" i="2"/>
  <c r="R39" i="2"/>
  <c r="S56" i="2"/>
  <c r="R56" i="2"/>
  <c r="S53" i="2"/>
  <c r="R53" i="2"/>
  <c r="S55" i="2"/>
  <c r="R55" i="2"/>
  <c r="S4" i="3"/>
  <c r="R4" i="3"/>
  <c r="S15" i="3"/>
  <c r="R15" i="3"/>
  <c r="S36" i="3"/>
  <c r="R36" i="3"/>
  <c r="S7" i="3"/>
  <c r="R7" i="3"/>
  <c r="S17" i="3"/>
  <c r="R17" i="3"/>
  <c r="R18" i="4"/>
  <c r="S18" i="4"/>
  <c r="S12" i="4"/>
  <c r="R12" i="4"/>
  <c r="R10" i="4"/>
  <c r="S10" i="4"/>
  <c r="S15" i="4"/>
  <c r="R15" i="4"/>
  <c r="S4" i="5"/>
  <c r="R4" i="5"/>
  <c r="S17" i="5"/>
  <c r="R17" i="5"/>
  <c r="S5" i="5"/>
  <c r="R5" i="5"/>
  <c r="S3" i="5"/>
  <c r="R3" i="5"/>
  <c r="S12" i="5"/>
  <c r="R12" i="5"/>
  <c r="S7" i="5"/>
  <c r="R7" i="5"/>
  <c r="S35" i="5"/>
  <c r="R35" i="5"/>
  <c r="S21" i="6"/>
  <c r="R21" i="6"/>
  <c r="S45" i="6"/>
  <c r="R45" i="6"/>
  <c r="S14" i="6"/>
  <c r="R14" i="6"/>
  <c r="S56" i="6"/>
  <c r="R56" i="6"/>
  <c r="S39" i="6"/>
  <c r="R39" i="6"/>
  <c r="S9" i="6"/>
  <c r="R9" i="6"/>
  <c r="S50" i="6"/>
  <c r="R50" i="6"/>
  <c r="S15" i="6"/>
  <c r="R15" i="6"/>
  <c r="S38" i="7"/>
  <c r="R38" i="7"/>
  <c r="S25" i="7"/>
  <c r="R25" i="7"/>
  <c r="S32" i="7"/>
  <c r="R32" i="7"/>
  <c r="S6" i="7"/>
  <c r="R6" i="7"/>
  <c r="S24" i="7"/>
  <c r="R24" i="7"/>
  <c r="S18" i="7"/>
  <c r="R18" i="7"/>
  <c r="S3" i="7"/>
  <c r="R3" i="7"/>
  <c r="R21" i="8"/>
  <c r="S21" i="8"/>
  <c r="S51" i="8"/>
  <c r="R51" i="8"/>
  <c r="S37" i="8"/>
  <c r="R37" i="8"/>
  <c r="S23" i="8"/>
  <c r="R23" i="8"/>
  <c r="S54" i="8"/>
  <c r="R54" i="8"/>
  <c r="S30" i="8"/>
  <c r="R30" i="8"/>
  <c r="S59" i="8"/>
  <c r="R59" i="8"/>
  <c r="S60" i="8"/>
  <c r="R60" i="8"/>
  <c r="S8" i="8"/>
  <c r="R8" i="8"/>
  <c r="S40" i="8"/>
  <c r="R40" i="8"/>
  <c r="S17" i="8"/>
  <c r="S9" i="9"/>
  <c r="R9" i="9"/>
  <c r="S56" i="9"/>
  <c r="R56" i="9"/>
  <c r="S54" i="9"/>
  <c r="R54" i="9"/>
  <c r="S13" i="9"/>
  <c r="R13" i="9"/>
  <c r="S31" i="9"/>
  <c r="R31" i="9"/>
  <c r="S19" i="9"/>
  <c r="R19" i="9"/>
  <c r="S28" i="9"/>
  <c r="R28" i="9"/>
  <c r="S36" i="9"/>
  <c r="R36" i="9"/>
  <c r="S26" i="9"/>
  <c r="R26" i="9"/>
  <c r="S19" i="10"/>
  <c r="R19" i="10"/>
  <c r="S52" i="10"/>
  <c r="R52" i="10"/>
  <c r="S48" i="10"/>
  <c r="R48" i="10"/>
  <c r="S38" i="10"/>
  <c r="R38" i="10"/>
  <c r="S8" i="10"/>
  <c r="R8" i="10"/>
  <c r="S33" i="10"/>
  <c r="R33" i="10"/>
  <c r="S43" i="10"/>
  <c r="R43" i="10"/>
  <c r="S39" i="10"/>
  <c r="R39" i="10"/>
  <c r="S32" i="10"/>
  <c r="R32" i="10"/>
  <c r="S22" i="34"/>
  <c r="R22" i="34"/>
  <c r="S52" i="34"/>
  <c r="R52" i="34"/>
  <c r="S36" i="34"/>
  <c r="R36" i="34"/>
  <c r="S13" i="34"/>
  <c r="R13" i="34"/>
  <c r="S9" i="34"/>
  <c r="R9" i="34"/>
  <c r="S45" i="34"/>
  <c r="R45" i="34"/>
  <c r="S46" i="34"/>
  <c r="R46" i="34"/>
  <c r="S53" i="34"/>
  <c r="R53" i="34"/>
  <c r="S21" i="34"/>
  <c r="R21" i="34"/>
  <c r="S4" i="11"/>
  <c r="R4" i="11"/>
  <c r="S34" i="11"/>
  <c r="R34" i="11"/>
  <c r="S10" i="11"/>
  <c r="R10" i="11"/>
  <c r="S6" i="11"/>
  <c r="R6" i="11"/>
  <c r="S17" i="11"/>
  <c r="R17" i="11"/>
  <c r="S8" i="11"/>
  <c r="R8" i="11"/>
  <c r="S39" i="11"/>
  <c r="R39" i="11"/>
  <c r="S46" i="11"/>
  <c r="R46" i="11"/>
  <c r="S45" i="11"/>
  <c r="R45" i="11"/>
  <c r="S11" i="12"/>
  <c r="R11" i="12"/>
  <c r="R10" i="12"/>
  <c r="S10" i="12"/>
  <c r="S19" i="12"/>
  <c r="R19" i="12"/>
  <c r="S32" i="12"/>
  <c r="R32" i="12"/>
  <c r="S22" i="12"/>
  <c r="R22" i="12"/>
  <c r="S15" i="12"/>
  <c r="R15" i="12"/>
  <c r="S5" i="12"/>
  <c r="R5" i="12"/>
  <c r="S43" i="13"/>
  <c r="R43" i="13"/>
  <c r="S47" i="13"/>
  <c r="R47" i="13"/>
  <c r="S42" i="13"/>
  <c r="R42" i="13"/>
  <c r="S41" i="13"/>
  <c r="R41" i="13"/>
  <c r="S8" i="13"/>
  <c r="R8" i="13"/>
  <c r="S38" i="13"/>
  <c r="R38" i="13"/>
  <c r="S52" i="13"/>
  <c r="R52" i="13"/>
  <c r="R51" i="13"/>
  <c r="S51" i="13"/>
  <c r="S48" i="15"/>
  <c r="R48" i="15"/>
  <c r="S10" i="15"/>
  <c r="R10" i="15"/>
  <c r="S50" i="15"/>
  <c r="R50" i="15"/>
  <c r="S20" i="15"/>
  <c r="R20" i="15"/>
  <c r="S12" i="15"/>
  <c r="R12" i="15"/>
  <c r="S32" i="15"/>
  <c r="R32" i="15"/>
  <c r="S41" i="15"/>
  <c r="R41" i="15"/>
  <c r="S11" i="15"/>
  <c r="R11" i="15"/>
  <c r="S29" i="15"/>
  <c r="R29" i="15"/>
  <c r="S7" i="15"/>
  <c r="R7" i="15"/>
  <c r="S19" i="14"/>
  <c r="R19" i="14"/>
  <c r="S32" i="14"/>
  <c r="R32" i="14"/>
  <c r="S48" i="14"/>
  <c r="R48" i="14"/>
  <c r="S26" i="14"/>
  <c r="R26" i="14"/>
  <c r="S60" i="14"/>
  <c r="R60" i="14"/>
  <c r="S22" i="14"/>
  <c r="R22" i="14"/>
  <c r="S64" i="14"/>
  <c r="R64" i="14"/>
  <c r="S20" i="14"/>
  <c r="R20" i="14"/>
  <c r="S49" i="14"/>
  <c r="R49" i="14"/>
  <c r="S14" i="14"/>
  <c r="R14" i="14"/>
  <c r="S21" i="14"/>
  <c r="R21" i="14"/>
  <c r="S43" i="16"/>
  <c r="R43" i="16"/>
  <c r="S36" i="16"/>
  <c r="R36" i="16"/>
  <c r="S17" i="16"/>
  <c r="R17" i="16"/>
  <c r="S10" i="16"/>
  <c r="R10" i="16"/>
  <c r="S42" i="16"/>
  <c r="R42" i="16"/>
  <c r="S15" i="16"/>
  <c r="R15" i="16"/>
  <c r="S8" i="16"/>
  <c r="R8" i="16"/>
  <c r="S47" i="16"/>
  <c r="R47" i="16"/>
  <c r="S50" i="17"/>
  <c r="R50" i="17"/>
  <c r="S21" i="17"/>
  <c r="R21" i="17"/>
  <c r="S10" i="17"/>
  <c r="R10" i="17"/>
  <c r="S28" i="17"/>
  <c r="R28" i="17"/>
  <c r="S60" i="17"/>
  <c r="R60" i="17"/>
  <c r="S53" i="17"/>
  <c r="R53" i="17"/>
  <c r="S22" i="17"/>
  <c r="R22" i="17"/>
  <c r="S26" i="17"/>
  <c r="R26" i="17"/>
  <c r="S13" i="17"/>
  <c r="R13" i="17"/>
  <c r="S54" i="17"/>
  <c r="R54" i="17"/>
  <c r="S14" i="17"/>
  <c r="R14" i="17"/>
  <c r="S24" i="18"/>
  <c r="R24" i="18"/>
  <c r="S19" i="18"/>
  <c r="R19" i="18"/>
  <c r="S3" i="18"/>
  <c r="R3" i="18"/>
  <c r="S12" i="18"/>
  <c r="R12" i="18"/>
  <c r="S40" i="18"/>
  <c r="R40" i="18"/>
  <c r="S35" i="19"/>
  <c r="R35" i="19"/>
  <c r="S24" i="19"/>
  <c r="R24" i="19"/>
  <c r="S36" i="19"/>
  <c r="R36" i="19"/>
  <c r="S31" i="19"/>
  <c r="R31" i="19"/>
  <c r="S38" i="19"/>
  <c r="R38" i="19"/>
  <c r="S25" i="19"/>
  <c r="R25" i="19"/>
  <c r="S42" i="19"/>
  <c r="R42" i="19"/>
  <c r="S54" i="19"/>
  <c r="R54" i="19"/>
  <c r="S7" i="20"/>
  <c r="R7" i="20"/>
  <c r="S37" i="20"/>
  <c r="R37" i="20"/>
  <c r="S44" i="20"/>
  <c r="R44" i="20"/>
  <c r="S40" i="20"/>
  <c r="R40" i="20"/>
  <c r="S16" i="20"/>
  <c r="R16" i="20"/>
  <c r="S46" i="20"/>
  <c r="R46" i="20"/>
  <c r="S4" i="20"/>
  <c r="R4" i="20"/>
  <c r="S11" i="20"/>
  <c r="R11" i="20"/>
  <c r="S14" i="20"/>
  <c r="R14" i="20"/>
  <c r="S4" i="21"/>
  <c r="R4" i="21"/>
  <c r="S37" i="21"/>
  <c r="R37" i="21"/>
  <c r="S40" i="21"/>
  <c r="R40" i="21"/>
  <c r="S9" i="21"/>
  <c r="R9" i="21"/>
  <c r="S30" i="21"/>
  <c r="R30" i="21"/>
  <c r="S21" i="21"/>
  <c r="R21" i="21"/>
  <c r="S43" i="21"/>
  <c r="R43" i="21"/>
  <c r="R3" i="22"/>
  <c r="S49" i="22"/>
  <c r="R49" i="22"/>
  <c r="S11" i="22"/>
  <c r="R11" i="22"/>
  <c r="S22" i="22"/>
  <c r="R22" i="22"/>
  <c r="R26" i="22"/>
  <c r="S26" i="22"/>
  <c r="S58" i="22"/>
  <c r="R58" i="22"/>
  <c r="S44" i="22"/>
  <c r="R44" i="22"/>
  <c r="S25" i="22"/>
  <c r="R25" i="22"/>
  <c r="S32" i="22"/>
  <c r="R32" i="22"/>
  <c r="R59" i="22"/>
  <c r="S59" i="22"/>
  <c r="S36" i="23"/>
  <c r="R36" i="23"/>
  <c r="S16" i="23"/>
  <c r="R16" i="23"/>
  <c r="S26" i="23"/>
  <c r="R26" i="23"/>
  <c r="S40" i="23"/>
  <c r="R40" i="23"/>
  <c r="S54" i="23"/>
  <c r="R54" i="23"/>
  <c r="S38" i="23"/>
  <c r="R38" i="23"/>
  <c r="S41" i="23"/>
  <c r="R41" i="23"/>
  <c r="S12" i="2"/>
  <c r="R12" i="2"/>
  <c r="S49" i="2"/>
  <c r="R49" i="2"/>
  <c r="S8" i="2"/>
  <c r="R8" i="2"/>
  <c r="S5" i="3"/>
  <c r="R5" i="3"/>
  <c r="R7" i="4"/>
  <c r="S27" i="4"/>
  <c r="R27" i="4"/>
  <c r="S32" i="5"/>
  <c r="R32" i="5"/>
  <c r="S30" i="5"/>
  <c r="R30" i="5"/>
  <c r="S51" i="6"/>
  <c r="R51" i="6"/>
  <c r="S36" i="6"/>
  <c r="R36" i="6"/>
  <c r="S30" i="6"/>
  <c r="R30" i="6"/>
  <c r="S9" i="7"/>
  <c r="R9" i="7"/>
  <c r="S11" i="8"/>
  <c r="R11" i="8"/>
  <c r="S32" i="8"/>
  <c r="R32" i="8"/>
  <c r="S42" i="8"/>
  <c r="S55" i="9"/>
  <c r="R55" i="9"/>
  <c r="S48" i="9"/>
  <c r="R48" i="9"/>
  <c r="S6" i="34"/>
  <c r="R6" i="34"/>
  <c r="S52" i="2"/>
  <c r="R52" i="2"/>
  <c r="S13" i="2"/>
  <c r="R13" i="2"/>
  <c r="R59" i="2"/>
  <c r="S59" i="2"/>
  <c r="S6" i="2"/>
  <c r="R6" i="2"/>
  <c r="R11" i="3"/>
  <c r="S11" i="3"/>
  <c r="S30" i="3"/>
  <c r="R30" i="3"/>
  <c r="S37" i="3"/>
  <c r="R37" i="3"/>
  <c r="S16" i="4"/>
  <c r="R16" i="4"/>
  <c r="S27" i="5"/>
  <c r="R27" i="5"/>
  <c r="S19" i="5"/>
  <c r="R19" i="5"/>
  <c r="S21" i="5"/>
  <c r="R21" i="5"/>
  <c r="S23" i="6"/>
  <c r="R23" i="6"/>
  <c r="S27" i="6"/>
  <c r="R27" i="6"/>
  <c r="S17" i="6"/>
  <c r="R17" i="6"/>
  <c r="S40" i="6"/>
  <c r="R40" i="6"/>
  <c r="S15" i="7"/>
  <c r="R15" i="7"/>
  <c r="S31" i="7"/>
  <c r="R31" i="7"/>
  <c r="S16" i="7"/>
  <c r="R16" i="7"/>
  <c r="S22" i="7"/>
  <c r="R22" i="7"/>
  <c r="S35" i="8"/>
  <c r="R35" i="8"/>
  <c r="S34" i="8"/>
  <c r="R34" i="8"/>
  <c r="R58" i="8"/>
  <c r="S58" i="8"/>
  <c r="S18" i="8"/>
  <c r="R18" i="8"/>
  <c r="S10" i="8"/>
  <c r="R10" i="8"/>
  <c r="S24" i="9"/>
  <c r="R24" i="9"/>
  <c r="S47" i="9"/>
  <c r="R47" i="9"/>
  <c r="S62" i="9"/>
  <c r="R62" i="9"/>
  <c r="S42" i="9"/>
  <c r="R42" i="9"/>
  <c r="S17" i="10"/>
  <c r="R17" i="10"/>
  <c r="S23" i="10"/>
  <c r="R23" i="10"/>
  <c r="S49" i="10"/>
  <c r="R49" i="10"/>
  <c r="S55" i="34"/>
  <c r="R55" i="34"/>
  <c r="S37" i="34"/>
  <c r="R37" i="34"/>
  <c r="S28" i="34"/>
  <c r="R28" i="34"/>
  <c r="S51" i="34"/>
  <c r="R51" i="34"/>
  <c r="R26" i="11"/>
  <c r="S26" i="11"/>
  <c r="S21" i="11"/>
  <c r="R21" i="11"/>
  <c r="S40" i="11"/>
  <c r="R40" i="11"/>
  <c r="S19" i="11"/>
  <c r="R19" i="11"/>
  <c r="S43" i="12"/>
  <c r="R43" i="12"/>
  <c r="R7" i="12"/>
  <c r="S7" i="12"/>
  <c r="S27" i="12"/>
  <c r="R27" i="12"/>
  <c r="S14" i="13"/>
  <c r="R14" i="13"/>
  <c r="R45" i="13"/>
  <c r="S45" i="13"/>
  <c r="S45" i="15"/>
  <c r="R45" i="15"/>
  <c r="S38" i="15"/>
  <c r="R38" i="15"/>
  <c r="S25" i="15"/>
  <c r="R25" i="15"/>
  <c r="S24" i="15"/>
  <c r="R24" i="15"/>
  <c r="S66" i="14"/>
  <c r="R66" i="14"/>
  <c r="S29" i="14"/>
  <c r="R29" i="14"/>
  <c r="S3" i="14"/>
  <c r="R3" i="14"/>
  <c r="S9" i="14"/>
  <c r="R9" i="14"/>
  <c r="S6" i="14"/>
  <c r="R6" i="14"/>
  <c r="S30" i="16"/>
  <c r="R30" i="16"/>
  <c r="S49" i="16"/>
  <c r="R49" i="16"/>
  <c r="S26" i="16"/>
  <c r="R26" i="16"/>
  <c r="S6" i="16"/>
  <c r="R6" i="16"/>
  <c r="S8" i="17"/>
  <c r="R8" i="17"/>
  <c r="S42" i="17"/>
  <c r="R42" i="17"/>
  <c r="S63" i="17"/>
  <c r="R63" i="17"/>
  <c r="S67" i="17"/>
  <c r="R67" i="17"/>
  <c r="S6" i="17"/>
  <c r="S23" i="18"/>
  <c r="R23" i="18"/>
  <c r="S15" i="18"/>
  <c r="R15" i="18"/>
  <c r="S5" i="18"/>
  <c r="R5" i="18"/>
  <c r="S16" i="19"/>
  <c r="R16" i="19"/>
  <c r="S53" i="19"/>
  <c r="R53" i="19"/>
  <c r="S9" i="19"/>
  <c r="R9" i="19"/>
  <c r="S10" i="19"/>
  <c r="R10" i="19"/>
  <c r="S48" i="20"/>
  <c r="R48" i="20"/>
  <c r="S28" i="20"/>
  <c r="R28" i="20"/>
  <c r="S8" i="20"/>
  <c r="R8" i="20"/>
  <c r="S32" i="20"/>
  <c r="R32" i="20"/>
  <c r="R5" i="20"/>
  <c r="S5" i="20"/>
  <c r="S6" i="21"/>
  <c r="R6" i="21"/>
  <c r="S39" i="21"/>
  <c r="R39" i="21"/>
  <c r="S41" i="21"/>
  <c r="R41" i="21"/>
  <c r="S7" i="22"/>
  <c r="R7" i="22"/>
  <c r="S14" i="22"/>
  <c r="R14" i="22"/>
  <c r="S50" i="23"/>
  <c r="R50" i="23"/>
  <c r="R60" i="2"/>
  <c r="S60" i="2"/>
  <c r="S11" i="2"/>
  <c r="R11" i="2"/>
  <c r="S7" i="2"/>
  <c r="R7" i="2"/>
  <c r="S36" i="2"/>
  <c r="R36" i="2"/>
  <c r="S35" i="2"/>
  <c r="R35" i="2"/>
  <c r="S30" i="2"/>
  <c r="R30" i="2"/>
  <c r="S3" i="2"/>
  <c r="R3" i="2"/>
  <c r="S9" i="2"/>
  <c r="R9" i="2"/>
  <c r="S46" i="2"/>
  <c r="R46" i="2"/>
  <c r="S62" i="2"/>
  <c r="R62" i="2"/>
  <c r="S45" i="2"/>
  <c r="R45" i="2"/>
  <c r="R32" i="3"/>
  <c r="S32" i="3"/>
  <c r="R25" i="3"/>
  <c r="S25" i="3"/>
  <c r="S35" i="3"/>
  <c r="R35" i="3"/>
  <c r="R16" i="3"/>
  <c r="S16" i="3"/>
  <c r="S18" i="3"/>
  <c r="R18" i="3"/>
  <c r="S21" i="3"/>
  <c r="R21" i="3"/>
  <c r="S29" i="4"/>
  <c r="R29" i="4"/>
  <c r="S6" i="4"/>
  <c r="R6" i="4"/>
  <c r="S8" i="4"/>
  <c r="R8" i="4"/>
  <c r="S17" i="4"/>
  <c r="R17" i="4"/>
  <c r="S20" i="5"/>
  <c r="R20" i="5"/>
  <c r="S10" i="5"/>
  <c r="R10" i="5"/>
  <c r="S37" i="5"/>
  <c r="R37" i="5"/>
  <c r="S14" i="5"/>
  <c r="R14" i="5"/>
  <c r="S15" i="5"/>
  <c r="R15" i="5"/>
  <c r="R29" i="5"/>
  <c r="S29" i="5"/>
  <c r="S24" i="5"/>
  <c r="R24" i="5"/>
  <c r="S54" i="6"/>
  <c r="R54" i="6"/>
  <c r="S12" i="6"/>
  <c r="R12" i="6"/>
  <c r="S52" i="6"/>
  <c r="R52" i="6"/>
  <c r="S10" i="6"/>
  <c r="R10" i="6"/>
  <c r="S18" i="6"/>
  <c r="R18" i="6"/>
  <c r="S20" i="6"/>
  <c r="R20" i="6"/>
  <c r="S53" i="6"/>
  <c r="R53" i="6"/>
  <c r="S28" i="6"/>
  <c r="R28" i="6"/>
  <c r="S17" i="7"/>
  <c r="R17" i="7"/>
  <c r="R14" i="7"/>
  <c r="S14" i="7"/>
  <c r="S40" i="7"/>
  <c r="R40" i="7"/>
  <c r="S12" i="7"/>
  <c r="R12" i="7"/>
  <c r="S34" i="7"/>
  <c r="R34" i="7"/>
  <c r="S10" i="7"/>
  <c r="R10" i="7"/>
  <c r="S37" i="7"/>
  <c r="R37" i="7"/>
  <c r="S28" i="8"/>
  <c r="R28" i="8"/>
  <c r="S26" i="8"/>
  <c r="R26" i="8"/>
  <c r="S64" i="8"/>
  <c r="R64" i="8"/>
  <c r="S27" i="8"/>
  <c r="R27" i="8"/>
  <c r="S49" i="8"/>
  <c r="R49" i="8"/>
  <c r="S47" i="8"/>
  <c r="R47" i="8"/>
  <c r="S41" i="8"/>
  <c r="R41" i="8"/>
  <c r="S5" i="8"/>
  <c r="R5" i="8"/>
  <c r="S65" i="8"/>
  <c r="S30" i="9"/>
  <c r="R30" i="9"/>
  <c r="S18" i="9"/>
  <c r="R18" i="9"/>
  <c r="S59" i="9"/>
  <c r="R59" i="9"/>
  <c r="S51" i="9"/>
  <c r="R51" i="9"/>
  <c r="S57" i="9"/>
  <c r="R57" i="9"/>
  <c r="S37" i="9"/>
  <c r="R37" i="9"/>
  <c r="S35" i="9"/>
  <c r="R35" i="9"/>
  <c r="S7" i="9"/>
  <c r="R7" i="9"/>
  <c r="S44" i="9"/>
  <c r="R44" i="9"/>
  <c r="S8" i="9"/>
  <c r="R8" i="9"/>
  <c r="S40" i="10"/>
  <c r="R40" i="10"/>
  <c r="S51" i="10"/>
  <c r="R51" i="10"/>
  <c r="S26" i="10"/>
  <c r="R26" i="10"/>
  <c r="R28" i="10"/>
  <c r="S28" i="10"/>
  <c r="S53" i="10"/>
  <c r="R53" i="10"/>
  <c r="S36" i="10"/>
  <c r="R36" i="10"/>
  <c r="S41" i="10"/>
  <c r="R41" i="10"/>
  <c r="S37" i="10"/>
  <c r="R37" i="10"/>
  <c r="S3" i="10"/>
  <c r="R3" i="10"/>
  <c r="S49" i="34"/>
  <c r="R49" i="34"/>
  <c r="S23" i="34"/>
  <c r="R23" i="34"/>
  <c r="S56" i="34"/>
  <c r="R56" i="34"/>
  <c r="S32" i="34"/>
  <c r="R32" i="34"/>
  <c r="S10" i="34"/>
  <c r="R10" i="34"/>
  <c r="S19" i="34"/>
  <c r="R19" i="34"/>
  <c r="S33" i="34"/>
  <c r="R33" i="34"/>
  <c r="S12" i="34"/>
  <c r="R12" i="34"/>
  <c r="S40" i="34"/>
  <c r="R40" i="34"/>
  <c r="S28" i="11"/>
  <c r="R28" i="11"/>
  <c r="S53" i="11"/>
  <c r="R53" i="11"/>
  <c r="S24" i="11"/>
  <c r="R24" i="11"/>
  <c r="S56" i="11"/>
  <c r="R56" i="11"/>
  <c r="S27" i="11"/>
  <c r="R27" i="11"/>
  <c r="S32" i="11"/>
  <c r="R32" i="11"/>
  <c r="S51" i="11"/>
  <c r="R51" i="11"/>
  <c r="S44" i="11"/>
  <c r="R44" i="11"/>
  <c r="S6" i="12"/>
  <c r="R6" i="12"/>
  <c r="S39" i="12"/>
  <c r="R39" i="12"/>
  <c r="S42" i="12"/>
  <c r="R42" i="12"/>
  <c r="R36" i="12"/>
  <c r="S36" i="12"/>
  <c r="S17" i="12"/>
  <c r="R17" i="12"/>
  <c r="S41" i="12"/>
  <c r="R41" i="12"/>
  <c r="S4" i="12"/>
  <c r="R4" i="12"/>
  <c r="S25" i="13"/>
  <c r="R25" i="13"/>
  <c r="S49" i="13"/>
  <c r="R49" i="13"/>
  <c r="S50" i="13"/>
  <c r="R50" i="13"/>
  <c r="S28" i="13"/>
  <c r="R28" i="13"/>
  <c r="S24" i="13"/>
  <c r="R24" i="13"/>
  <c r="S31" i="13"/>
  <c r="R31" i="13"/>
  <c r="S15" i="13"/>
  <c r="R15" i="13"/>
  <c r="S52" i="15"/>
  <c r="R52" i="15"/>
  <c r="S19" i="15"/>
  <c r="R19" i="15"/>
  <c r="S16" i="15"/>
  <c r="R16" i="15"/>
  <c r="S31" i="15"/>
  <c r="R31" i="15"/>
  <c r="R23" i="15"/>
  <c r="S23" i="15"/>
  <c r="S15" i="15"/>
  <c r="R15" i="15"/>
  <c r="S46" i="15"/>
  <c r="R46" i="15"/>
  <c r="S56" i="15"/>
  <c r="R56" i="15"/>
  <c r="S51" i="15"/>
  <c r="R51" i="15"/>
  <c r="S14" i="15"/>
  <c r="R14" i="15"/>
  <c r="S41" i="14"/>
  <c r="R41" i="14"/>
  <c r="S38" i="14"/>
  <c r="R38" i="14"/>
  <c r="S59" i="14"/>
  <c r="R59" i="14"/>
  <c r="S43" i="14"/>
  <c r="R43" i="14"/>
  <c r="S24" i="14"/>
  <c r="R24" i="14"/>
  <c r="S28" i="14"/>
  <c r="R28" i="14"/>
  <c r="S58" i="14"/>
  <c r="R58" i="14"/>
  <c r="S62" i="14"/>
  <c r="R62" i="14"/>
  <c r="S8" i="14"/>
  <c r="R8" i="14"/>
  <c r="S27" i="14"/>
  <c r="R27" i="14"/>
  <c r="S56" i="14"/>
  <c r="R48" i="16"/>
  <c r="S48" i="16"/>
  <c r="S40" i="16"/>
  <c r="R40" i="16"/>
  <c r="S45" i="16"/>
  <c r="R45" i="16"/>
  <c r="S5" i="16"/>
  <c r="R5" i="16"/>
  <c r="S14" i="16"/>
  <c r="R14" i="16"/>
  <c r="S22" i="16"/>
  <c r="R22" i="16"/>
  <c r="S23" i="16"/>
  <c r="R23" i="16"/>
  <c r="S44" i="16"/>
  <c r="R44" i="16"/>
  <c r="S30" i="17"/>
  <c r="R30" i="17"/>
  <c r="S36" i="17"/>
  <c r="R36" i="17"/>
  <c r="S11" i="17"/>
  <c r="R11" i="17"/>
  <c r="S65" i="17"/>
  <c r="R65" i="17"/>
  <c r="S33" i="17"/>
  <c r="R33" i="17"/>
  <c r="S39" i="17"/>
  <c r="R39" i="17"/>
  <c r="S31" i="17"/>
  <c r="R31" i="17"/>
  <c r="S25" i="17"/>
  <c r="R25" i="17"/>
  <c r="S52" i="17"/>
  <c r="R52" i="17"/>
  <c r="S19" i="17"/>
  <c r="R19" i="17"/>
  <c r="S4" i="17"/>
  <c r="S29" i="18"/>
  <c r="R29" i="18"/>
  <c r="S18" i="18"/>
  <c r="R18" i="18"/>
  <c r="S38" i="18"/>
  <c r="R38" i="18"/>
  <c r="S37" i="18"/>
  <c r="R37" i="18"/>
  <c r="S11" i="18"/>
  <c r="R11" i="18"/>
  <c r="S45" i="19"/>
  <c r="R45" i="19"/>
  <c r="S52" i="19"/>
  <c r="R52" i="19"/>
  <c r="S14" i="19"/>
  <c r="R14" i="19"/>
  <c r="S11" i="19"/>
  <c r="R11" i="19"/>
  <c r="S48" i="19"/>
  <c r="R48" i="19"/>
  <c r="S27" i="19"/>
  <c r="R27" i="19"/>
  <c r="S3" i="19"/>
  <c r="R3" i="19"/>
  <c r="S29" i="19"/>
  <c r="R29" i="19"/>
  <c r="S32" i="19"/>
  <c r="R32" i="19"/>
  <c r="S36" i="20"/>
  <c r="R36" i="20"/>
  <c r="S24" i="20"/>
  <c r="R24" i="20"/>
  <c r="R12" i="20"/>
  <c r="S12" i="20"/>
  <c r="R33" i="20"/>
  <c r="S33" i="20"/>
  <c r="S21" i="20"/>
  <c r="R21" i="20"/>
  <c r="S34" i="20"/>
  <c r="R34" i="20"/>
  <c r="S45" i="20"/>
  <c r="R45" i="20"/>
  <c r="S32" i="21"/>
  <c r="R32" i="21"/>
  <c r="S3" i="21"/>
  <c r="R3" i="21"/>
  <c r="S12" i="21"/>
  <c r="R12" i="21"/>
  <c r="S27" i="21"/>
  <c r="R27" i="21"/>
  <c r="S15" i="21"/>
  <c r="R15" i="21"/>
  <c r="S29" i="21"/>
  <c r="R29" i="21"/>
  <c r="S5" i="22"/>
  <c r="R5" i="22"/>
  <c r="S60" i="22"/>
  <c r="R60" i="22"/>
  <c r="S56" i="22"/>
  <c r="R56" i="22"/>
  <c r="S47" i="22"/>
  <c r="R47" i="22"/>
  <c r="S35" i="22"/>
  <c r="R35" i="22"/>
  <c r="S61" i="22"/>
  <c r="R61" i="22"/>
  <c r="S51" i="22"/>
  <c r="R51" i="22"/>
  <c r="S12" i="22"/>
  <c r="R12" i="22"/>
  <c r="R46" i="22"/>
  <c r="S46" i="22"/>
  <c r="R10" i="23"/>
  <c r="S10" i="23"/>
  <c r="S24" i="23"/>
  <c r="R24" i="23"/>
  <c r="S19" i="23"/>
  <c r="R19" i="23"/>
  <c r="S43" i="23"/>
  <c r="R43" i="23"/>
  <c r="S6" i="23"/>
  <c r="R6" i="23"/>
  <c r="S39" i="23"/>
  <c r="R39" i="23"/>
  <c r="S47" i="23"/>
  <c r="R47" i="23"/>
  <c r="S22" i="23"/>
  <c r="R22" i="23"/>
  <c r="S57" i="23"/>
  <c r="R57" i="23"/>
  <c r="H40" i="35"/>
  <c r="H44" i="35"/>
  <c r="H47" i="35"/>
  <c r="H49" i="35"/>
  <c r="H68" i="35"/>
  <c r="H25" i="35"/>
  <c r="H27" i="35"/>
  <c r="H86" i="35"/>
  <c r="H34" i="35"/>
  <c r="H51" i="35"/>
  <c r="H54" i="35"/>
  <c r="H57" i="35"/>
  <c r="H62" i="35"/>
  <c r="H64" i="35"/>
  <c r="H41" i="35"/>
  <c r="H45" i="35"/>
  <c r="H48" i="35"/>
  <c r="H69" i="35"/>
  <c r="H6" i="35"/>
  <c r="H11" i="35"/>
  <c r="H14" i="35"/>
  <c r="H20" i="35"/>
  <c r="H4" i="35"/>
  <c r="H8" i="35"/>
  <c r="H12" i="35"/>
  <c r="H15" i="35"/>
  <c r="H18" i="35"/>
  <c r="H22" i="35"/>
  <c r="H26" i="35"/>
  <c r="H28" i="35"/>
  <c r="H31" i="35"/>
  <c r="H35" i="35"/>
  <c r="H37" i="35"/>
  <c r="H52" i="35"/>
  <c r="H55" i="35"/>
  <c r="H58" i="35"/>
  <c r="H60" i="35"/>
  <c r="H3" i="35"/>
  <c r="H10" i="35"/>
  <c r="H17" i="35"/>
  <c r="H42" i="35"/>
  <c r="H46" i="35"/>
  <c r="H67" i="35"/>
  <c r="H71" i="35"/>
  <c r="H5" i="35"/>
  <c r="H9" i="35"/>
  <c r="H13" i="35"/>
  <c r="H16" i="35"/>
  <c r="H19" i="35"/>
  <c r="H24" i="35"/>
  <c r="H33" i="35"/>
  <c r="H36" i="35"/>
  <c r="H38" i="35"/>
  <c r="H53" i="35"/>
  <c r="H56" i="35"/>
  <c r="H61" i="35"/>
  <c r="H65" i="35"/>
  <c r="R85" i="11"/>
  <c r="R89" i="9"/>
  <c r="R74" i="2"/>
  <c r="S77" i="20"/>
  <c r="S75" i="17"/>
  <c r="R75" i="17"/>
  <c r="S74" i="2"/>
  <c r="Q75" i="2"/>
  <c r="Q74" i="15"/>
  <c r="S73" i="15"/>
  <c r="R72" i="13"/>
  <c r="R76" i="6"/>
  <c r="Q71" i="21"/>
  <c r="S70" i="21"/>
  <c r="R73" i="15"/>
  <c r="R77" i="20"/>
  <c r="R70" i="21"/>
  <c r="Q73" i="13"/>
  <c r="S72" i="13"/>
  <c r="S79" i="14"/>
  <c r="R79" i="14"/>
  <c r="Q2" i="34"/>
  <c r="Q2" i="11"/>
  <c r="S76" i="6"/>
  <c r="N63" i="7"/>
  <c r="M53" i="5"/>
  <c r="N54" i="5"/>
  <c r="S53" i="5"/>
  <c r="U7" i="1"/>
  <c r="G2" i="35"/>
  <c r="G128" i="35"/>
  <c r="D128" i="35"/>
  <c r="G117" i="35"/>
  <c r="G122" i="35"/>
  <c r="D122" i="35"/>
  <c r="V8" i="1"/>
  <c r="AA8" i="1"/>
  <c r="V15" i="1"/>
  <c r="AA15" i="1"/>
  <c r="O142" i="35"/>
  <c r="O134" i="35"/>
  <c r="Z8" i="1"/>
  <c r="Y7" i="1"/>
  <c r="X7" i="1"/>
  <c r="H122" i="35"/>
  <c r="H128" i="35"/>
  <c r="N134" i="35"/>
  <c r="N142" i="35"/>
  <c r="G140" i="35"/>
  <c r="V27" i="1"/>
  <c r="G139" i="35"/>
  <c r="V26" i="1"/>
  <c r="G136" i="35"/>
  <c r="V23" i="1"/>
  <c r="G137" i="35"/>
  <c r="V24" i="1"/>
  <c r="G138" i="35"/>
  <c r="V25" i="1"/>
  <c r="G141" i="35"/>
  <c r="G135" i="35"/>
  <c r="G118" i="35"/>
  <c r="G126" i="35"/>
  <c r="V13" i="1"/>
  <c r="G129" i="35"/>
  <c r="V16" i="1"/>
  <c r="G132" i="35"/>
  <c r="V19" i="1"/>
  <c r="G119" i="35"/>
  <c r="V5" i="1"/>
  <c r="G120" i="35"/>
  <c r="V6" i="1"/>
  <c r="G127" i="35"/>
  <c r="V14" i="1"/>
  <c r="G130" i="35"/>
  <c r="V17" i="1"/>
  <c r="G131" i="35"/>
  <c r="V18" i="1"/>
  <c r="G133" i="35"/>
  <c r="V20" i="1"/>
  <c r="G123" i="35"/>
  <c r="V10" i="1"/>
  <c r="G124" i="35"/>
  <c r="V11" i="1"/>
  <c r="G121" i="35"/>
  <c r="V7" i="1"/>
  <c r="G125" i="35"/>
  <c r="V12" i="1"/>
  <c r="G104" i="35"/>
  <c r="G105" i="35"/>
  <c r="K97" i="8"/>
  <c r="K22" i="1"/>
  <c r="L97" i="8"/>
  <c r="I97" i="8"/>
  <c r="I22" i="1"/>
  <c r="H97" i="8"/>
  <c r="H22" i="1"/>
  <c r="G97" i="8"/>
  <c r="G22" i="1"/>
  <c r="F97" i="8"/>
  <c r="F22" i="1"/>
  <c r="E97" i="8"/>
  <c r="E22" i="1"/>
  <c r="D97" i="8"/>
  <c r="D22" i="1"/>
  <c r="C97" i="8"/>
  <c r="C22" i="1"/>
  <c r="M10" i="1"/>
  <c r="K76" i="6"/>
  <c r="V28" i="1"/>
  <c r="Q75" i="13"/>
  <c r="Q76" i="13"/>
  <c r="Q78" i="13"/>
  <c r="Z15" i="1"/>
  <c r="G134" i="35"/>
  <c r="V4" i="1"/>
  <c r="AA4" i="1"/>
  <c r="G142" i="35"/>
  <c r="I142" i="35"/>
  <c r="V22" i="1"/>
  <c r="AA22" i="1"/>
  <c r="O144" i="35"/>
  <c r="AA6" i="1"/>
  <c r="I120" i="35"/>
  <c r="I135" i="35"/>
  <c r="AA27" i="1"/>
  <c r="I140" i="35"/>
  <c r="I123" i="35"/>
  <c r="AA10" i="1"/>
  <c r="AA5" i="1"/>
  <c r="I119" i="35"/>
  <c r="AA28" i="1"/>
  <c r="I141" i="35"/>
  <c r="AA20" i="1"/>
  <c r="I133" i="35"/>
  <c r="AA19" i="1"/>
  <c r="I132" i="35"/>
  <c r="I138" i="35"/>
  <c r="AA25" i="1"/>
  <c r="AA11" i="1"/>
  <c r="I124" i="35"/>
  <c r="I131" i="35"/>
  <c r="AA18" i="1"/>
  <c r="I129" i="35"/>
  <c r="AA16" i="1"/>
  <c r="I137" i="35"/>
  <c r="AA24" i="1"/>
  <c r="I125" i="35"/>
  <c r="AA12" i="1"/>
  <c r="AA17" i="1"/>
  <c r="I130" i="35"/>
  <c r="AA13" i="1"/>
  <c r="I126" i="35"/>
  <c r="I136" i="35"/>
  <c r="AA23" i="1"/>
  <c r="AA7" i="1"/>
  <c r="I121" i="35"/>
  <c r="AA14" i="1"/>
  <c r="I127" i="35"/>
  <c r="I118" i="35"/>
  <c r="AA26" i="1"/>
  <c r="I139" i="35"/>
  <c r="I104" i="35"/>
  <c r="H121" i="35"/>
  <c r="H123" i="35"/>
  <c r="H141" i="35"/>
  <c r="H133" i="35"/>
  <c r="H132" i="35"/>
  <c r="H138" i="35"/>
  <c r="H131" i="35"/>
  <c r="H129" i="35"/>
  <c r="H137" i="35"/>
  <c r="H125" i="35"/>
  <c r="H130" i="35"/>
  <c r="H126" i="35"/>
  <c r="H136" i="35"/>
  <c r="H127" i="35"/>
  <c r="H118" i="35"/>
  <c r="H139" i="35"/>
  <c r="H124" i="35"/>
  <c r="H135" i="35"/>
  <c r="H140" i="35"/>
  <c r="H119" i="35"/>
  <c r="H120" i="35"/>
  <c r="N144" i="35"/>
  <c r="N145" i="35"/>
  <c r="L22" i="1"/>
  <c r="L98" i="8"/>
  <c r="K8" i="1"/>
  <c r="I53" i="5"/>
  <c r="I7" i="1"/>
  <c r="I134" i="35"/>
  <c r="G144" i="35"/>
  <c r="Z19" i="1"/>
  <c r="Z5" i="1"/>
  <c r="Z22" i="1"/>
  <c r="V29" i="1"/>
  <c r="AA29" i="1"/>
  <c r="Z24" i="1"/>
  <c r="Z10" i="1"/>
  <c r="Z14" i="1"/>
  <c r="Z13" i="1"/>
  <c r="Z11" i="1"/>
  <c r="Z20" i="1"/>
  <c r="Z6" i="1"/>
  <c r="Z16" i="1"/>
  <c r="Z25" i="1"/>
  <c r="Z26" i="1"/>
  <c r="Z7" i="1"/>
  <c r="W7" i="1"/>
  <c r="Z17" i="1"/>
  <c r="Z28" i="1"/>
  <c r="Z27" i="1"/>
  <c r="Z23" i="1"/>
  <c r="Z12" i="1"/>
  <c r="Z18" i="1"/>
  <c r="Z4" i="1"/>
  <c r="V21" i="1"/>
  <c r="AA21" i="1"/>
  <c r="J53" i="5"/>
  <c r="J7" i="1"/>
  <c r="K53" i="5"/>
  <c r="K7" i="1"/>
  <c r="L53" i="5"/>
  <c r="M7" i="1"/>
  <c r="M97" i="8"/>
  <c r="J80" i="10"/>
  <c r="J24" i="1"/>
  <c r="M80" i="10"/>
  <c r="O83" i="10"/>
  <c r="G145" i="35"/>
  <c r="V31" i="1"/>
  <c r="V40" i="1"/>
  <c r="I144" i="35"/>
  <c r="M24" i="1"/>
  <c r="N81" i="10"/>
  <c r="N83" i="10"/>
  <c r="L7" i="1"/>
  <c r="M54" i="5"/>
  <c r="M22" i="1"/>
  <c r="N98" i="8"/>
  <c r="M98" i="8"/>
  <c r="AA31" i="1"/>
  <c r="V33" i="1"/>
  <c r="V34" i="1"/>
  <c r="M99" i="23"/>
  <c r="L99" i="23"/>
  <c r="L20" i="1"/>
  <c r="K99" i="23"/>
  <c r="K20" i="1"/>
  <c r="J99" i="23"/>
  <c r="I99" i="23"/>
  <c r="H99" i="23"/>
  <c r="G99" i="23"/>
  <c r="F99" i="23"/>
  <c r="E99" i="23"/>
  <c r="D99" i="23"/>
  <c r="M96" i="22"/>
  <c r="L96" i="22"/>
  <c r="L19" i="1"/>
  <c r="K96" i="22"/>
  <c r="K19" i="1"/>
  <c r="J96" i="22"/>
  <c r="J19" i="1"/>
  <c r="I96" i="22"/>
  <c r="H96" i="22"/>
  <c r="G96" i="22"/>
  <c r="F96" i="22"/>
  <c r="E96" i="22"/>
  <c r="D96" i="22"/>
  <c r="M77" i="20"/>
  <c r="L77" i="20"/>
  <c r="L17" i="1"/>
  <c r="K77" i="20"/>
  <c r="K17" i="1"/>
  <c r="J77" i="20"/>
  <c r="I77" i="20"/>
  <c r="H77" i="20"/>
  <c r="G77" i="20"/>
  <c r="F77" i="20"/>
  <c r="E77" i="20"/>
  <c r="D77" i="20"/>
  <c r="M70" i="21"/>
  <c r="L70" i="21"/>
  <c r="L18" i="1"/>
  <c r="K70" i="21"/>
  <c r="K18" i="1"/>
  <c r="J70" i="21"/>
  <c r="I70" i="21"/>
  <c r="H70" i="21"/>
  <c r="G70" i="21"/>
  <c r="F70" i="21"/>
  <c r="E70" i="21"/>
  <c r="D70" i="21"/>
  <c r="M20" i="1"/>
  <c r="N100" i="23"/>
  <c r="M19" i="1"/>
  <c r="N97" i="22"/>
  <c r="M18" i="1"/>
  <c r="N71" i="21"/>
  <c r="M17" i="1"/>
  <c r="N78" i="20"/>
  <c r="M78" i="20"/>
  <c r="I78" i="20"/>
  <c r="J97" i="22"/>
  <c r="K97" i="22"/>
  <c r="F71" i="21"/>
  <c r="L71" i="21"/>
  <c r="M89" i="9"/>
  <c r="L78" i="20"/>
  <c r="J71" i="21"/>
  <c r="I71" i="21"/>
  <c r="J78" i="20"/>
  <c r="E97" i="22"/>
  <c r="K71" i="21"/>
  <c r="E71" i="21"/>
  <c r="M76" i="6"/>
  <c r="Q96" i="22"/>
  <c r="Q97" i="22"/>
  <c r="F97" i="22"/>
  <c r="L97" i="22"/>
  <c r="I97" i="22"/>
  <c r="M97" i="22"/>
  <c r="H97" i="22"/>
  <c r="G97" i="22"/>
  <c r="H71" i="21"/>
  <c r="E78" i="20"/>
  <c r="K78" i="20"/>
  <c r="F78" i="20"/>
  <c r="G78" i="20"/>
  <c r="H78" i="20"/>
  <c r="G100" i="23"/>
  <c r="M100" i="23"/>
  <c r="H100" i="23"/>
  <c r="I100" i="23"/>
  <c r="J100" i="23"/>
  <c r="E100" i="23"/>
  <c r="K100" i="23"/>
  <c r="F100" i="23"/>
  <c r="L100" i="23"/>
  <c r="M71" i="21"/>
  <c r="G71" i="21"/>
  <c r="U18" i="1"/>
  <c r="U19" i="1"/>
  <c r="S96" i="22"/>
  <c r="U17" i="1"/>
  <c r="M8" i="1"/>
  <c r="N77" i="6"/>
  <c r="M23" i="1"/>
  <c r="N90" i="9"/>
  <c r="M51" i="4"/>
  <c r="L51" i="4"/>
  <c r="L6" i="1"/>
  <c r="K51" i="4"/>
  <c r="K6" i="1"/>
  <c r="J51" i="4"/>
  <c r="J6" i="1"/>
  <c r="I51" i="4"/>
  <c r="I6" i="1"/>
  <c r="H51" i="4"/>
  <c r="H6" i="1"/>
  <c r="G51" i="4"/>
  <c r="G6" i="1"/>
  <c r="F51" i="4"/>
  <c r="F6" i="1"/>
  <c r="E51" i="4"/>
  <c r="E6" i="1"/>
  <c r="D51" i="4"/>
  <c r="D6" i="1"/>
  <c r="M56" i="3"/>
  <c r="L56" i="3"/>
  <c r="L5" i="1"/>
  <c r="K56" i="3"/>
  <c r="K5" i="1"/>
  <c r="J56" i="3"/>
  <c r="J5" i="1"/>
  <c r="I56" i="3"/>
  <c r="I5" i="1"/>
  <c r="H56" i="3"/>
  <c r="H5" i="1"/>
  <c r="G56" i="3"/>
  <c r="G5" i="1"/>
  <c r="F56" i="3"/>
  <c r="F5" i="1"/>
  <c r="E56" i="3"/>
  <c r="E5" i="1"/>
  <c r="D56" i="3"/>
  <c r="D5" i="1"/>
  <c r="M74" i="2"/>
  <c r="L74" i="2"/>
  <c r="L4" i="1"/>
  <c r="K74" i="2"/>
  <c r="K4" i="1"/>
  <c r="J74" i="2"/>
  <c r="J4" i="1"/>
  <c r="I74" i="2"/>
  <c r="I4" i="1"/>
  <c r="H74" i="2"/>
  <c r="H4" i="1"/>
  <c r="G74" i="2"/>
  <c r="G4" i="1"/>
  <c r="F74" i="2"/>
  <c r="F4" i="1"/>
  <c r="E74" i="2"/>
  <c r="E4" i="1"/>
  <c r="D74" i="2"/>
  <c r="D4" i="1"/>
  <c r="M78" i="19"/>
  <c r="L78" i="19"/>
  <c r="L16" i="1"/>
  <c r="K78" i="19"/>
  <c r="K16" i="1"/>
  <c r="J78" i="19"/>
  <c r="I78" i="19"/>
  <c r="H78" i="19"/>
  <c r="H16" i="1"/>
  <c r="G78" i="19"/>
  <c r="G16" i="1"/>
  <c r="F78" i="19"/>
  <c r="F16" i="1"/>
  <c r="E78" i="19"/>
  <c r="E16" i="1"/>
  <c r="D78" i="19"/>
  <c r="M53" i="18"/>
  <c r="L53" i="18"/>
  <c r="K53" i="18"/>
  <c r="K15" i="1"/>
  <c r="J53" i="18"/>
  <c r="J15" i="1"/>
  <c r="I53" i="18"/>
  <c r="I15" i="1"/>
  <c r="H53" i="18"/>
  <c r="H15" i="1"/>
  <c r="G53" i="18"/>
  <c r="G15" i="1"/>
  <c r="F53" i="18"/>
  <c r="E53" i="18"/>
  <c r="E15" i="1"/>
  <c r="D53" i="18"/>
  <c r="D15" i="1"/>
  <c r="M75" i="17"/>
  <c r="L75" i="17"/>
  <c r="L14" i="1"/>
  <c r="K75" i="17"/>
  <c r="K14" i="1"/>
  <c r="J75" i="17"/>
  <c r="J14" i="1"/>
  <c r="I75" i="17"/>
  <c r="I14" i="1"/>
  <c r="H75" i="17"/>
  <c r="H14" i="1"/>
  <c r="G75" i="17"/>
  <c r="G14" i="1"/>
  <c r="F75" i="17"/>
  <c r="F14" i="1"/>
  <c r="E75" i="17"/>
  <c r="E14" i="1"/>
  <c r="D75" i="17"/>
  <c r="D14" i="1"/>
  <c r="M63" i="16"/>
  <c r="O64" i="16"/>
  <c r="L63" i="16"/>
  <c r="L13" i="1"/>
  <c r="K63" i="16"/>
  <c r="K13" i="1"/>
  <c r="J63" i="16"/>
  <c r="J13" i="1"/>
  <c r="I63" i="16"/>
  <c r="I13" i="1"/>
  <c r="H63" i="16"/>
  <c r="H13" i="1"/>
  <c r="G63" i="16"/>
  <c r="G13" i="1"/>
  <c r="F63" i="16"/>
  <c r="F13" i="1"/>
  <c r="E63" i="16"/>
  <c r="E13" i="1"/>
  <c r="D63" i="16"/>
  <c r="D13" i="1"/>
  <c r="M73" i="15"/>
  <c r="L73" i="15"/>
  <c r="L12" i="1"/>
  <c r="K73" i="15"/>
  <c r="K12" i="1"/>
  <c r="J73" i="15"/>
  <c r="J12" i="1"/>
  <c r="I73" i="15"/>
  <c r="I12" i="1"/>
  <c r="H73" i="15"/>
  <c r="H12" i="1"/>
  <c r="G73" i="15"/>
  <c r="G12" i="1"/>
  <c r="F73" i="15"/>
  <c r="F12" i="1"/>
  <c r="E73" i="15"/>
  <c r="E12" i="1"/>
  <c r="D73" i="15"/>
  <c r="D12" i="1"/>
  <c r="M79" i="14"/>
  <c r="O80" i="14"/>
  <c r="L79" i="14"/>
  <c r="K79" i="14"/>
  <c r="J79" i="14"/>
  <c r="I79" i="14"/>
  <c r="H79" i="14"/>
  <c r="G79" i="14"/>
  <c r="F79" i="14"/>
  <c r="E79" i="14"/>
  <c r="D79" i="14"/>
  <c r="M72" i="13"/>
  <c r="L72" i="13"/>
  <c r="L28" i="1"/>
  <c r="K72" i="13"/>
  <c r="K28" i="1"/>
  <c r="J72" i="13"/>
  <c r="J28" i="1"/>
  <c r="I72" i="13"/>
  <c r="I28" i="1"/>
  <c r="H72" i="13"/>
  <c r="H28" i="1"/>
  <c r="G72" i="13"/>
  <c r="G28" i="1"/>
  <c r="F72" i="13"/>
  <c r="F28" i="1"/>
  <c r="E72" i="13"/>
  <c r="E28" i="1"/>
  <c r="D72" i="13"/>
  <c r="D28" i="1"/>
  <c r="M55" i="12"/>
  <c r="L55" i="12"/>
  <c r="K55" i="12"/>
  <c r="K27" i="1"/>
  <c r="J55" i="12"/>
  <c r="J27" i="1"/>
  <c r="I55" i="12"/>
  <c r="I27" i="1"/>
  <c r="H55" i="12"/>
  <c r="H27" i="1"/>
  <c r="G55" i="12"/>
  <c r="G27" i="1"/>
  <c r="F55" i="12"/>
  <c r="F27" i="1"/>
  <c r="E55" i="12"/>
  <c r="E27" i="1"/>
  <c r="D55" i="12"/>
  <c r="D27" i="1"/>
  <c r="L83" i="34"/>
  <c r="K83" i="34"/>
  <c r="J83" i="34"/>
  <c r="J25" i="1"/>
  <c r="I83" i="34"/>
  <c r="I25" i="1"/>
  <c r="H83" i="34"/>
  <c r="H25" i="1"/>
  <c r="G83" i="34"/>
  <c r="G25" i="1"/>
  <c r="F83" i="34"/>
  <c r="F25" i="1"/>
  <c r="E83" i="34"/>
  <c r="E25" i="1"/>
  <c r="D83" i="34"/>
  <c r="D25" i="1"/>
  <c r="M83" i="34"/>
  <c r="D85" i="11"/>
  <c r="D26" i="1"/>
  <c r="E85" i="11"/>
  <c r="E26" i="1"/>
  <c r="F85" i="11"/>
  <c r="F26" i="1"/>
  <c r="G85" i="11"/>
  <c r="G26" i="1"/>
  <c r="H85" i="11"/>
  <c r="H26" i="1"/>
  <c r="I85" i="11"/>
  <c r="I26" i="1"/>
  <c r="J85" i="11"/>
  <c r="J26" i="1"/>
  <c r="K85" i="11"/>
  <c r="K26" i="1"/>
  <c r="L85" i="11"/>
  <c r="M85" i="11"/>
  <c r="N80" i="14"/>
  <c r="M80" i="14"/>
  <c r="H11" i="1"/>
  <c r="H80" i="14"/>
  <c r="F11" i="1"/>
  <c r="F80" i="14"/>
  <c r="I11" i="1"/>
  <c r="I80" i="14"/>
  <c r="G11" i="1"/>
  <c r="G80" i="14"/>
  <c r="D11" i="1"/>
  <c r="J11" i="1"/>
  <c r="J80" i="14"/>
  <c r="L11" i="1"/>
  <c r="L80" i="14"/>
  <c r="E11" i="1"/>
  <c r="E80" i="14"/>
  <c r="K11" i="1"/>
  <c r="K80" i="14"/>
  <c r="X19" i="1"/>
  <c r="Y19" i="1"/>
  <c r="W19" i="1"/>
  <c r="X17" i="1"/>
  <c r="Y17" i="1"/>
  <c r="W17" i="1"/>
  <c r="X18" i="1"/>
  <c r="Y18" i="1"/>
  <c r="W18" i="1"/>
  <c r="M26" i="1"/>
  <c r="M86" i="11"/>
  <c r="N86" i="11"/>
  <c r="L26" i="1"/>
  <c r="L86" i="11"/>
  <c r="K25" i="1"/>
  <c r="K84" i="34"/>
  <c r="L25" i="1"/>
  <c r="L84" i="34"/>
  <c r="M25" i="1"/>
  <c r="N84" i="34"/>
  <c r="M84" i="34"/>
  <c r="M6" i="1"/>
  <c r="N52" i="4"/>
  <c r="M5" i="1"/>
  <c r="N57" i="3"/>
  <c r="M4" i="1"/>
  <c r="N75" i="2"/>
  <c r="M16" i="1"/>
  <c r="N79" i="19"/>
  <c r="M79" i="19"/>
  <c r="M15" i="1"/>
  <c r="N54" i="18"/>
  <c r="M54" i="18"/>
  <c r="M14" i="1"/>
  <c r="N76" i="17"/>
  <c r="M76" i="17"/>
  <c r="M13" i="1"/>
  <c r="N64" i="16"/>
  <c r="M64" i="16"/>
  <c r="M12" i="1"/>
  <c r="N74" i="15"/>
  <c r="M74" i="15"/>
  <c r="M11" i="1"/>
  <c r="M28" i="1"/>
  <c r="N73" i="13"/>
  <c r="M73" i="13"/>
  <c r="L27" i="1"/>
  <c r="L56" i="12"/>
  <c r="M27" i="1"/>
  <c r="N56" i="12"/>
  <c r="M56" i="12"/>
  <c r="L15" i="1"/>
  <c r="G54" i="18"/>
  <c r="F15" i="1"/>
  <c r="L64" i="16"/>
  <c r="G74" i="15"/>
  <c r="I79" i="19"/>
  <c r="F76" i="17"/>
  <c r="L76" i="17"/>
  <c r="J64" i="16"/>
  <c r="M75" i="2"/>
  <c r="J79" i="19"/>
  <c r="J57" i="3"/>
  <c r="G64" i="16"/>
  <c r="G52" i="4"/>
  <c r="M52" i="4"/>
  <c r="L79" i="19"/>
  <c r="F79" i="19"/>
  <c r="J76" i="17"/>
  <c r="F64" i="16"/>
  <c r="L74" i="15"/>
  <c r="H73" i="13"/>
  <c r="I73" i="13"/>
  <c r="E73" i="13"/>
  <c r="H52" i="4"/>
  <c r="J52" i="4"/>
  <c r="E57" i="3"/>
  <c r="K57" i="3"/>
  <c r="F57" i="3"/>
  <c r="L57" i="3"/>
  <c r="G57" i="3"/>
  <c r="G75" i="2"/>
  <c r="E79" i="19"/>
  <c r="K79" i="19"/>
  <c r="H79" i="19"/>
  <c r="H54" i="18"/>
  <c r="J54" i="18"/>
  <c r="E54" i="18"/>
  <c r="K54" i="18"/>
  <c r="H76" i="17"/>
  <c r="G76" i="17"/>
  <c r="E64" i="16"/>
  <c r="H64" i="16"/>
  <c r="H74" i="15"/>
  <c r="F74" i="15"/>
  <c r="J74" i="15"/>
  <c r="E74" i="15"/>
  <c r="K74" i="15"/>
  <c r="K73" i="13"/>
  <c r="F73" i="13"/>
  <c r="L73" i="13"/>
  <c r="G73" i="13"/>
  <c r="J73" i="13"/>
  <c r="E52" i="4"/>
  <c r="K52" i="4"/>
  <c r="H57" i="3"/>
  <c r="H75" i="2"/>
  <c r="J75" i="2"/>
  <c r="F75" i="2"/>
  <c r="L75" i="2"/>
  <c r="F52" i="4"/>
  <c r="L52" i="4"/>
  <c r="J89" i="9"/>
  <c r="J23" i="1"/>
  <c r="F53" i="5"/>
  <c r="F7" i="1"/>
  <c r="I52" i="4"/>
  <c r="I57" i="3"/>
  <c r="M57" i="3"/>
  <c r="I75" i="2"/>
  <c r="E75" i="2"/>
  <c r="K75" i="2"/>
  <c r="G79" i="19"/>
  <c r="E19" i="1"/>
  <c r="I54" i="18"/>
  <c r="F54" i="18"/>
  <c r="L54" i="18"/>
  <c r="I76" i="17"/>
  <c r="E76" i="17"/>
  <c r="K76" i="17"/>
  <c r="I64" i="16"/>
  <c r="K64" i="16"/>
  <c r="I74" i="15"/>
  <c r="R1" i="7"/>
  <c r="R1" i="8"/>
  <c r="R1" i="9"/>
  <c r="R1" i="10"/>
  <c r="R1" i="34"/>
  <c r="R1" i="11"/>
  <c r="R1" i="12"/>
  <c r="R1" i="13"/>
  <c r="R1" i="14"/>
  <c r="R1" i="15"/>
  <c r="R1" i="16"/>
  <c r="R1" i="17"/>
  <c r="R1" i="18"/>
  <c r="R1" i="19"/>
  <c r="R1" i="20"/>
  <c r="R1" i="21"/>
  <c r="R1" i="22"/>
  <c r="R1" i="23"/>
  <c r="R1" i="6"/>
  <c r="R1" i="5"/>
  <c r="R1" i="4"/>
  <c r="R1" i="3"/>
  <c r="C56" i="3"/>
  <c r="C51" i="4"/>
  <c r="H53" i="5"/>
  <c r="H7" i="1"/>
  <c r="G53" i="5"/>
  <c r="G7" i="1"/>
  <c r="E53" i="5"/>
  <c r="E7" i="1"/>
  <c r="D53" i="5"/>
  <c r="D7" i="1"/>
  <c r="C53" i="5"/>
  <c r="C7" i="1"/>
  <c r="J76" i="6"/>
  <c r="J8" i="1"/>
  <c r="I76" i="6"/>
  <c r="H76" i="6"/>
  <c r="D76" i="6"/>
  <c r="C76" i="6"/>
  <c r="L76" i="6"/>
  <c r="G76" i="6"/>
  <c r="F76" i="6"/>
  <c r="E76" i="6"/>
  <c r="K62" i="7"/>
  <c r="J62" i="7"/>
  <c r="J10" i="1"/>
  <c r="E62" i="7"/>
  <c r="E10" i="1"/>
  <c r="D62" i="7"/>
  <c r="D10" i="1"/>
  <c r="L62" i="7"/>
  <c r="I62" i="7"/>
  <c r="I10" i="1"/>
  <c r="H62" i="7"/>
  <c r="H10" i="1"/>
  <c r="G62" i="7"/>
  <c r="G10" i="1"/>
  <c r="F62" i="7"/>
  <c r="F10" i="1"/>
  <c r="C62" i="7"/>
  <c r="C10" i="1"/>
  <c r="J97" i="8"/>
  <c r="J22" i="1"/>
  <c r="L89" i="9"/>
  <c r="K89" i="9"/>
  <c r="K23" i="1"/>
  <c r="F89" i="9"/>
  <c r="F23" i="1"/>
  <c r="E89" i="9"/>
  <c r="E23" i="1"/>
  <c r="I89" i="9"/>
  <c r="I23" i="1"/>
  <c r="H89" i="9"/>
  <c r="H23" i="1"/>
  <c r="G89" i="9"/>
  <c r="G23" i="1"/>
  <c r="D89" i="9"/>
  <c r="D23" i="1"/>
  <c r="C89" i="9"/>
  <c r="C23" i="1"/>
  <c r="H80" i="10"/>
  <c r="H24" i="1"/>
  <c r="G80" i="10"/>
  <c r="G24" i="1"/>
  <c r="L80" i="10"/>
  <c r="K80" i="10"/>
  <c r="K81" i="10"/>
  <c r="I80" i="10"/>
  <c r="F80" i="10"/>
  <c r="F24" i="1"/>
  <c r="E80" i="10"/>
  <c r="E24" i="1"/>
  <c r="D80" i="10"/>
  <c r="D24" i="1"/>
  <c r="C80" i="10"/>
  <c r="C24" i="1"/>
  <c r="H84" i="34"/>
  <c r="C83" i="34"/>
  <c r="C25" i="1"/>
  <c r="C85" i="11"/>
  <c r="C26" i="1"/>
  <c r="C55" i="12"/>
  <c r="C27" i="1"/>
  <c r="E56" i="12"/>
  <c r="C72" i="13"/>
  <c r="C79" i="14"/>
  <c r="D80" i="14"/>
  <c r="C73" i="15"/>
  <c r="C63" i="16"/>
  <c r="C75" i="17"/>
  <c r="C53" i="18"/>
  <c r="C78" i="19"/>
  <c r="F17" i="1"/>
  <c r="D17" i="1"/>
  <c r="C77" i="20"/>
  <c r="C17" i="1"/>
  <c r="F18" i="1"/>
  <c r="E18" i="1"/>
  <c r="J18" i="1"/>
  <c r="G18" i="1"/>
  <c r="D18" i="1"/>
  <c r="C70" i="21"/>
  <c r="C18" i="1"/>
  <c r="I19" i="1"/>
  <c r="D19" i="1"/>
  <c r="C96" i="22"/>
  <c r="H19" i="1"/>
  <c r="G20" i="1"/>
  <c r="I20" i="1"/>
  <c r="H20" i="1"/>
  <c r="F20" i="1"/>
  <c r="E20" i="1"/>
  <c r="C99" i="23"/>
  <c r="G19" i="1"/>
  <c r="F19" i="1"/>
  <c r="J17" i="1"/>
  <c r="H17" i="1"/>
  <c r="G17" i="1"/>
  <c r="I18" i="1"/>
  <c r="I16" i="1"/>
  <c r="M21" i="1"/>
  <c r="L81" i="10"/>
  <c r="L83" i="10"/>
  <c r="M81" i="10"/>
  <c r="M83" i="10"/>
  <c r="L90" i="9"/>
  <c r="M90" i="9"/>
  <c r="K10" i="1"/>
  <c r="K21" i="1"/>
  <c r="K63" i="7"/>
  <c r="L10" i="1"/>
  <c r="M63" i="7"/>
  <c r="L63" i="7"/>
  <c r="L8" i="1"/>
  <c r="M77" i="6"/>
  <c r="M29" i="1"/>
  <c r="J29" i="1"/>
  <c r="H29" i="1"/>
  <c r="G29" i="1"/>
  <c r="D29" i="1"/>
  <c r="E29" i="1"/>
  <c r="F29" i="1"/>
  <c r="D75" i="2"/>
  <c r="C4" i="1"/>
  <c r="D74" i="15"/>
  <c r="C12" i="1"/>
  <c r="J81" i="10"/>
  <c r="J83" i="10"/>
  <c r="I24" i="1"/>
  <c r="I29" i="1"/>
  <c r="K83" i="10"/>
  <c r="K24" i="1"/>
  <c r="K29" i="1"/>
  <c r="D52" i="4"/>
  <c r="C6" i="1"/>
  <c r="D100" i="23"/>
  <c r="C20" i="1"/>
  <c r="D54" i="18"/>
  <c r="C15" i="1"/>
  <c r="D97" i="22"/>
  <c r="C19" i="1"/>
  <c r="D76" i="17"/>
  <c r="C14" i="1"/>
  <c r="C11" i="1"/>
  <c r="L24" i="1"/>
  <c r="L23" i="1"/>
  <c r="D57" i="3"/>
  <c r="C5" i="1"/>
  <c r="D79" i="19"/>
  <c r="C16" i="1"/>
  <c r="D64" i="16"/>
  <c r="C13" i="1"/>
  <c r="D73" i="13"/>
  <c r="C28" i="1"/>
  <c r="C29" i="1"/>
  <c r="E63" i="7"/>
  <c r="D71" i="21"/>
  <c r="D78" i="20"/>
  <c r="Q99" i="23"/>
  <c r="Q100" i="23"/>
  <c r="Q63" i="16"/>
  <c r="Q64" i="16"/>
  <c r="Q53" i="18"/>
  <c r="Q54" i="18"/>
  <c r="Q78" i="19"/>
  <c r="Q79" i="19"/>
  <c r="F63" i="7"/>
  <c r="J63" i="7"/>
  <c r="F56" i="12"/>
  <c r="D56" i="12"/>
  <c r="H56" i="12"/>
  <c r="I17" i="1"/>
  <c r="I21" i="1"/>
  <c r="E98" i="8"/>
  <c r="F98" i="8"/>
  <c r="I98" i="8"/>
  <c r="K98" i="8"/>
  <c r="I77" i="6"/>
  <c r="D77" i="6"/>
  <c r="G63" i="7"/>
  <c r="I63" i="7"/>
  <c r="J77" i="6"/>
  <c r="D20" i="1"/>
  <c r="H18" i="1"/>
  <c r="D16" i="1"/>
  <c r="J16" i="1"/>
  <c r="K56" i="12"/>
  <c r="G56" i="12"/>
  <c r="F86" i="11"/>
  <c r="H86" i="11"/>
  <c r="J86" i="11"/>
  <c r="G86" i="11"/>
  <c r="K86" i="11"/>
  <c r="E84" i="34"/>
  <c r="I84" i="34"/>
  <c r="J84" i="34"/>
  <c r="F84" i="34"/>
  <c r="D81" i="10"/>
  <c r="D83" i="10"/>
  <c r="H81" i="10"/>
  <c r="H83" i="10"/>
  <c r="F81" i="10"/>
  <c r="F83" i="10"/>
  <c r="G98" i="8"/>
  <c r="H98" i="8"/>
  <c r="F77" i="6"/>
  <c r="E77" i="6"/>
  <c r="D54" i="5"/>
  <c r="L54" i="5"/>
  <c r="I54" i="5"/>
  <c r="H54" i="5"/>
  <c r="K54" i="5"/>
  <c r="E17" i="1"/>
  <c r="E21" i="1"/>
  <c r="J56" i="12"/>
  <c r="E86" i="11"/>
  <c r="D84" i="34"/>
  <c r="G84" i="34"/>
  <c r="I81" i="10"/>
  <c r="I83" i="10"/>
  <c r="E81" i="10"/>
  <c r="E83" i="10"/>
  <c r="D98" i="8"/>
  <c r="D63" i="7"/>
  <c r="L77" i="6"/>
  <c r="E54" i="5"/>
  <c r="G54" i="5"/>
  <c r="J20" i="1"/>
  <c r="G21" i="1"/>
  <c r="F21" i="1"/>
  <c r="G90" i="9"/>
  <c r="K90" i="9"/>
  <c r="I90" i="9"/>
  <c r="F90" i="9"/>
  <c r="E90" i="9"/>
  <c r="D90" i="9"/>
  <c r="J90" i="9"/>
  <c r="H90" i="9"/>
  <c r="G81" i="10"/>
  <c r="G83" i="10"/>
  <c r="I56" i="12"/>
  <c r="D86" i="11"/>
  <c r="I86" i="11"/>
  <c r="H63" i="7"/>
  <c r="G77" i="6"/>
  <c r="F54" i="5"/>
  <c r="J98" i="8"/>
  <c r="H77" i="6"/>
  <c r="K77" i="6"/>
  <c r="J54" i="5"/>
  <c r="U24" i="1"/>
  <c r="S80" i="10"/>
  <c r="U4" i="1"/>
  <c r="U20" i="1"/>
  <c r="S99" i="23"/>
  <c r="U11" i="1"/>
  <c r="U14" i="1"/>
  <c r="U27" i="1"/>
  <c r="S55" i="12"/>
  <c r="U15" i="1"/>
  <c r="S53" i="18"/>
  <c r="U16" i="1"/>
  <c r="S78" i="19"/>
  <c r="S85" i="11"/>
  <c r="U26" i="1"/>
  <c r="S62" i="7"/>
  <c r="U10" i="1"/>
  <c r="U6" i="1"/>
  <c r="S51" i="4"/>
  <c r="S63" i="16"/>
  <c r="U13" i="1"/>
  <c r="S83" i="34"/>
  <c r="U25" i="1"/>
  <c r="S89" i="9"/>
  <c r="U23" i="1"/>
  <c r="U8" i="1"/>
  <c r="U12" i="1"/>
  <c r="U28" i="1"/>
  <c r="K31" i="1"/>
  <c r="K40" i="1"/>
  <c r="M31" i="1"/>
  <c r="N33" i="1"/>
  <c r="N34" i="1"/>
  <c r="G31" i="1"/>
  <c r="L29" i="1"/>
  <c r="E31" i="1"/>
  <c r="I31" i="1"/>
  <c r="F31" i="1"/>
  <c r="C21" i="1"/>
  <c r="C31" i="1"/>
  <c r="R97" i="8"/>
  <c r="R78" i="19"/>
  <c r="R62" i="7"/>
  <c r="R99" i="23"/>
  <c r="R96" i="22"/>
  <c r="R80" i="10"/>
  <c r="R53" i="5"/>
  <c r="R63" i="16"/>
  <c r="R51" i="4"/>
  <c r="R53" i="18"/>
  <c r="R83" i="34"/>
  <c r="R55" i="12"/>
  <c r="D21" i="1"/>
  <c r="D31" i="1"/>
  <c r="L21" i="1"/>
  <c r="J21" i="1"/>
  <c r="J31" i="1"/>
  <c r="H21" i="1"/>
  <c r="H31" i="1"/>
  <c r="Y15" i="1"/>
  <c r="X15" i="1"/>
  <c r="W15" i="1"/>
  <c r="Y11" i="1"/>
  <c r="X11" i="1"/>
  <c r="W11" i="1"/>
  <c r="X12" i="1"/>
  <c r="Y12" i="1"/>
  <c r="W12" i="1"/>
  <c r="X6" i="1"/>
  <c r="Y6" i="1"/>
  <c r="W6" i="1"/>
  <c r="X25" i="1"/>
  <c r="Y25" i="1"/>
  <c r="W25" i="1"/>
  <c r="Y10" i="1"/>
  <c r="X10" i="1"/>
  <c r="W10" i="1"/>
  <c r="Y27" i="1"/>
  <c r="X27" i="1"/>
  <c r="W27" i="1"/>
  <c r="X4" i="1"/>
  <c r="Y4" i="1"/>
  <c r="W4" i="1"/>
  <c r="U22" i="1"/>
  <c r="S97" i="8"/>
  <c r="X28" i="1"/>
  <c r="Y28" i="1"/>
  <c r="W28" i="1"/>
  <c r="W8" i="1"/>
  <c r="Y8" i="1"/>
  <c r="X8" i="1"/>
  <c r="W13" i="1"/>
  <c r="X13" i="1"/>
  <c r="Y13" i="1"/>
  <c r="X16" i="1"/>
  <c r="Y16" i="1"/>
  <c r="W16" i="1"/>
  <c r="Y20" i="1"/>
  <c r="X20" i="1"/>
  <c r="W20" i="1"/>
  <c r="X23" i="1"/>
  <c r="Y23" i="1"/>
  <c r="W23" i="1"/>
  <c r="X26" i="1"/>
  <c r="Y26" i="1"/>
  <c r="W26" i="1"/>
  <c r="X14" i="1"/>
  <c r="Y14" i="1"/>
  <c r="W14" i="1"/>
  <c r="X24" i="1"/>
  <c r="Y24" i="1"/>
  <c r="W24" i="1"/>
  <c r="M40" i="1"/>
  <c r="K33" i="1"/>
  <c r="K34" i="1"/>
  <c r="H33" i="1"/>
  <c r="H34" i="1"/>
  <c r="L31" i="1"/>
  <c r="L40" i="1"/>
  <c r="G33" i="1"/>
  <c r="G34" i="1"/>
  <c r="F33" i="1"/>
  <c r="F34" i="1"/>
  <c r="E33" i="1"/>
  <c r="E34" i="1"/>
  <c r="D33" i="1"/>
  <c r="D34" i="1"/>
  <c r="J33" i="1"/>
  <c r="J34" i="1"/>
  <c r="I33" i="1"/>
  <c r="I34" i="1"/>
  <c r="X22" i="1"/>
  <c r="X29" i="1"/>
  <c r="Y22" i="1"/>
  <c r="U29" i="1"/>
  <c r="Y29" i="1"/>
  <c r="W22" i="1"/>
  <c r="W29" i="1"/>
  <c r="L33" i="1"/>
  <c r="L34" i="1"/>
  <c r="M33" i="1"/>
  <c r="M34" i="1"/>
  <c r="D132" i="35"/>
  <c r="D140" i="35"/>
  <c r="D139" i="35"/>
  <c r="D104" i="35"/>
  <c r="D105" i="35"/>
  <c r="D118" i="35"/>
  <c r="D119" i="35"/>
  <c r="D120" i="35"/>
  <c r="D121" i="35"/>
  <c r="D123" i="35"/>
  <c r="D135" i="35"/>
  <c r="D136" i="35"/>
  <c r="D133" i="35"/>
  <c r="D124" i="35"/>
  <c r="D125" i="35"/>
  <c r="D126" i="35"/>
  <c r="D127" i="35"/>
  <c r="D129" i="35"/>
  <c r="D130" i="35"/>
  <c r="D131" i="35"/>
  <c r="D141" i="35"/>
  <c r="D137" i="35"/>
  <c r="D138" i="35"/>
  <c r="D134" i="35"/>
  <c r="H104" i="35"/>
  <c r="D142" i="35"/>
  <c r="H142" i="35"/>
  <c r="D144" i="35"/>
  <c r="E145" i="35"/>
  <c r="H134" i="35"/>
  <c r="H144" i="35"/>
  <c r="Z29" i="1"/>
  <c r="D149" i="35"/>
  <c r="Z21" i="1"/>
  <c r="Z31" i="1"/>
  <c r="Q56" i="3"/>
  <c r="S8" i="3"/>
  <c r="R8" i="3"/>
  <c r="R56" i="3"/>
  <c r="Q57" i="3"/>
  <c r="S56" i="3"/>
  <c r="U5" i="1"/>
  <c r="U21" i="1"/>
  <c r="W5" i="1"/>
  <c r="W21" i="1"/>
  <c r="W31" i="1"/>
  <c r="X5" i="1"/>
  <c r="X21" i="1"/>
  <c r="X31" i="1"/>
  <c r="Y5" i="1"/>
  <c r="W40" i="1"/>
  <c r="W33" i="1"/>
  <c r="W34" i="1"/>
  <c r="Y21" i="1"/>
  <c r="U31" i="1"/>
  <c r="U40" i="1"/>
  <c r="Y31" i="1"/>
  <c r="U33" i="1"/>
  <c r="U34" i="1"/>
</calcChain>
</file>

<file path=xl/sharedStrings.xml><?xml version="1.0" encoding="utf-8"?>
<sst xmlns="http://schemas.openxmlformats.org/spreadsheetml/2006/main" count="2487" uniqueCount="1742">
  <si>
    <t>Texas Hill Country Passport</t>
    <phoneticPr fontId="4" type="noConversion"/>
  </si>
  <si>
    <t>Evergreen Park</t>
  </si>
  <si>
    <t>Franklin Park</t>
  </si>
  <si>
    <t>Harvey</t>
  </si>
  <si>
    <t>Hillside</t>
  </si>
  <si>
    <t>Lansing</t>
  </si>
  <si>
    <t>Melrose Park</t>
  </si>
  <si>
    <t>Park Forest</t>
  </si>
  <si>
    <t>Chicago-Pan American</t>
  </si>
  <si>
    <t>Aurora-Naperville</t>
  </si>
  <si>
    <t>Elmhurst Morning</t>
  </si>
  <si>
    <t>Chicago Southwest</t>
  </si>
  <si>
    <t>Chicago-Midwest</t>
  </si>
  <si>
    <t>Burr Ridge-Willowbrook</t>
  </si>
  <si>
    <t>Oak Brook AM</t>
  </si>
  <si>
    <t>Orland Park A.M.</t>
  </si>
  <si>
    <t>Chicago-Far North</t>
  </si>
  <si>
    <t>Naperville South A.M.</t>
  </si>
  <si>
    <t>Shorewood</t>
  </si>
  <si>
    <t>E-Club of World Lithuanians (D6450)</t>
  </si>
  <si>
    <t>The Illinois Medical District-Chicago</t>
  </si>
  <si>
    <t>Kendall County</t>
  </si>
  <si>
    <t>Hinsdale-Oak Brook Sunrise</t>
  </si>
  <si>
    <t>Melrose Park Cosmopolita</t>
  </si>
  <si>
    <t>District 5950 Passport</t>
  </si>
  <si>
    <t>District 5950 Ending Human Trafficking</t>
  </si>
  <si>
    <t>ToTie</t>
  </si>
  <si>
    <t xml:space="preserve"> </t>
  </si>
  <si>
    <t>District 5650</t>
  </si>
  <si>
    <t>07/01/2020</t>
  </si>
  <si>
    <t>Total Count</t>
  </si>
  <si>
    <t>2011-07-01</t>
  </si>
  <si>
    <t>2012-07-01</t>
  </si>
  <si>
    <t>2013-07-01</t>
  </si>
  <si>
    <t>2014-07-01</t>
  </si>
  <si>
    <t>2015-07-01</t>
  </si>
  <si>
    <t>2016-07-01</t>
  </si>
  <si>
    <t>2017-07-01</t>
  </si>
  <si>
    <t>2018-07-01</t>
  </si>
  <si>
    <t>2019-07-01</t>
  </si>
  <si>
    <t>2020-07-01</t>
  </si>
  <si>
    <t>Annual Count Change</t>
  </si>
  <si>
    <t>Annual % Change</t>
  </si>
  <si>
    <t>Beverly, Morgan Park, and Mount Greenwood</t>
  </si>
  <si>
    <t>Plus / (Minus)</t>
  </si>
  <si>
    <t>% Change</t>
  </si>
  <si>
    <t xml:space="preserve">Membership </t>
  </si>
  <si>
    <t>Ganado International</t>
  </si>
  <si>
    <t>Network for Empowering Women</t>
  </si>
  <si>
    <t>Increase in Membership From Beginning of Fiscal Yr</t>
  </si>
  <si>
    <t>No Change in Membership From Beginning of Fiscal Yr</t>
  </si>
  <si>
    <t>Decrease in Membership From Beginning of Fiscal Yr</t>
  </si>
  <si>
    <t>Northeast Chicagoland Passport</t>
  </si>
  <si>
    <t>Note:  down from 20 in December 2020</t>
  </si>
  <si>
    <t>Community Action Against Human Trafficking</t>
  </si>
  <si>
    <t>Bee Cave-Spicewood</t>
  </si>
  <si>
    <t>Denton-Lake Cities</t>
  </si>
  <si>
    <t>"</t>
    <phoneticPr fontId="4" type="noConversion"/>
  </si>
  <si>
    <t>Evanston Lighthouse</t>
  </si>
  <si>
    <t>Gurnee</t>
  </si>
  <si>
    <t>Niles</t>
  </si>
  <si>
    <t>Richmond-Spring Grove Area</t>
  </si>
  <si>
    <t>Waukegan</t>
  </si>
  <si>
    <t>Glenview-Sunrise</t>
  </si>
  <si>
    <t>Wauconda</t>
  </si>
  <si>
    <t>Barrington Breakfast</t>
  </si>
  <si>
    <t>Grayslake</t>
  </si>
  <si>
    <t>Lake In The Hills</t>
  </si>
  <si>
    <t>Rolling Meadows</t>
  </si>
  <si>
    <t>Des Plaines</t>
  </si>
  <si>
    <t>Crystal Lake</t>
  </si>
  <si>
    <t>Glendale Heights</t>
  </si>
  <si>
    <t>Libertyville</t>
  </si>
  <si>
    <t>Mount Prospect/Arlington Heights Sunrise</t>
  </si>
  <si>
    <t>Glen Lo Park Evening (Lombard)</t>
  </si>
  <si>
    <t>Highland Park-Good Morning</t>
  </si>
  <si>
    <t>Mount Prospect Sunrise</t>
  </si>
  <si>
    <t>Northbrook Early Risers</t>
  </si>
  <si>
    <t>North Shore-Wilmette</t>
  </si>
  <si>
    <t>Lake Forest/Lake Bluff Morning</t>
  </si>
  <si>
    <t>Glenview Sunset</t>
  </si>
  <si>
    <t>South Barrington</t>
  </si>
  <si>
    <t>Niles-Morton Grove</t>
  </si>
  <si>
    <t>Woodstock Morning</t>
  </si>
  <si>
    <t>Arlington Heights Sunset</t>
  </si>
  <si>
    <t>DISTRICT 6450</t>
  </si>
  <si>
    <t>Lisle</t>
  </si>
  <si>
    <t>Darien</t>
  </si>
  <si>
    <t>Bolingbrook</t>
  </si>
  <si>
    <t>Chicago Cosmopolitan</t>
  </si>
  <si>
    <t>Chicago-Near South</t>
  </si>
  <si>
    <t>Chicago Southeast, Chicago</t>
  </si>
  <si>
    <t>Oak Park-River Forest</t>
  </si>
  <si>
    <t>Chicago O'Hare</t>
  </si>
  <si>
    <t>Tinley Park-Frankfort</t>
  </si>
  <si>
    <t>Matteson</t>
  </si>
  <si>
    <t>Lemont-Homer Glen</t>
  </si>
  <si>
    <t>Morris</t>
  </si>
  <si>
    <t>Romeoville</t>
  </si>
  <si>
    <t>New Lenox</t>
  </si>
  <si>
    <t>Chicagoland Lithuanians (Westmont)</t>
  </si>
  <si>
    <t>Woodridge</t>
  </si>
  <si>
    <t>Naperville</t>
  </si>
  <si>
    <t>Hinsdale</t>
  </si>
  <si>
    <t>Chicago</t>
  </si>
  <si>
    <t>Chicago Little Village</t>
  </si>
  <si>
    <t>Blue Island-Crestwood</t>
  </si>
  <si>
    <t>Bradley-Bourbonnais</t>
  </si>
  <si>
    <t>Chicago Heights - Park Forest</t>
  </si>
  <si>
    <t>Downers Grove</t>
  </si>
  <si>
    <t>Elmhurst</t>
  </si>
  <si>
    <t>Homewood</t>
  </si>
  <si>
    <t>Kankakee</t>
  </si>
  <si>
    <t>Lockport</t>
  </si>
  <si>
    <t>Manteno</t>
  </si>
  <si>
    <t>Maywood-Proviso</t>
  </si>
  <si>
    <t>Oak Brook</t>
  </si>
  <si>
    <t>Orland Park</t>
  </si>
  <si>
    <t>Plainfield</t>
  </si>
  <si>
    <t>Norridge-Harwood Heights</t>
  </si>
  <si>
    <t>Western Springs</t>
  </si>
  <si>
    <t>Westmont</t>
  </si>
  <si>
    <t>Chicago Financial District</t>
  </si>
  <si>
    <t>Countryside</t>
  </si>
  <si>
    <t>Chicago Northwest</t>
  </si>
  <si>
    <t>Naperville Sunrise</t>
  </si>
  <si>
    <t>Aurora Sunrise</t>
  </si>
  <si>
    <t>Brookfield-Riverside</t>
  </si>
  <si>
    <t>Oswego</t>
  </si>
  <si>
    <t>Channahon-Minooka</t>
  </si>
  <si>
    <t>Naperville Downtown</t>
  </si>
  <si>
    <t>Montgomery</t>
  </si>
  <si>
    <t>Naperville - After Dark</t>
  </si>
  <si>
    <t>Oak Forest</t>
  </si>
  <si>
    <t>Joliet</t>
  </si>
  <si>
    <t>Chicago Lakeview</t>
  </si>
  <si>
    <t>Moraine Valley (Palos Hills)</t>
  </si>
  <si>
    <t>Oak Lawn Healthcare</t>
  </si>
  <si>
    <t>Cicero</t>
  </si>
  <si>
    <t>The southland (Richton Park)</t>
  </si>
  <si>
    <t>Oak Lawn</t>
  </si>
  <si>
    <t>Berwyn</t>
  </si>
  <si>
    <t>Broadview</t>
  </si>
  <si>
    <t>Calumet City</t>
  </si>
  <si>
    <t>Calumet Region (Dolton)</t>
  </si>
  <si>
    <t>Dwight</t>
  </si>
  <si>
    <t>Henry</t>
  </si>
  <si>
    <t>Lacon</t>
  </si>
  <si>
    <t>Marseilles</t>
  </si>
  <si>
    <t>Mendota</t>
  </si>
  <si>
    <t>Rock Falls</t>
  </si>
  <si>
    <t>Rock Island</t>
  </si>
  <si>
    <t>Sandwich</t>
  </si>
  <si>
    <t>Savanna</t>
  </si>
  <si>
    <t>Streator</t>
  </si>
  <si>
    <t>Milan Area, The</t>
  </si>
  <si>
    <t>River Cities/Hampton/Rapids City/Port Byron</t>
  </si>
  <si>
    <t>Quad Cities (R.I.-Moline Milan E. Mol.)</t>
  </si>
  <si>
    <t>Illinois Valley Sunrise (Peru)</t>
  </si>
  <si>
    <t>Pecatonica</t>
  </si>
  <si>
    <t>Rochelle</t>
  </si>
  <si>
    <t>La Salle</t>
  </si>
  <si>
    <t>Walnut</t>
  </si>
  <si>
    <t>Belvidere</t>
  </si>
  <si>
    <t>Twin Cities (Rock Falls/Sterling)</t>
  </si>
  <si>
    <t>Kishwaukee Sunrise (DeKalb)</t>
  </si>
  <si>
    <t>Peru</t>
  </si>
  <si>
    <t>Wenona</t>
  </si>
  <si>
    <t>Moline</t>
  </si>
  <si>
    <t>Marengo-Union</t>
  </si>
  <si>
    <t>Harvard</t>
  </si>
  <si>
    <t>Milledgeville</t>
  </si>
  <si>
    <t>Spring Valley</t>
  </si>
  <si>
    <t>Starved Rock Area</t>
  </si>
  <si>
    <t>Thomson/York</t>
  </si>
  <si>
    <t>Rockford South</t>
  </si>
  <si>
    <t>Freeport Sunrise</t>
  </si>
  <si>
    <t>Polo</t>
  </si>
  <si>
    <t>Valley Sunrise</t>
  </si>
  <si>
    <t>Machesney Park</t>
  </si>
  <si>
    <t>Genoa-Kingston</t>
  </si>
  <si>
    <t>Belvidere Bright Horizons</t>
  </si>
  <si>
    <t>Rockford After-Hours</t>
  </si>
  <si>
    <t>Yorkville</t>
  </si>
  <si>
    <t>DISTRICT 6440</t>
  </si>
  <si>
    <t>North Chicago</t>
  </si>
  <si>
    <t>Carpentersville Morning</t>
  </si>
  <si>
    <t>Cary-Grove</t>
  </si>
  <si>
    <t>West Chicago</t>
  </si>
  <si>
    <t>Mundelein-Vernon Hills</t>
  </si>
  <si>
    <t>Schaumburg-Hoffman Estates</t>
  </si>
  <si>
    <t>Bloomingdale-Roselle</t>
  </si>
  <si>
    <t>NW Supper (Crystal Lake, Lake in the Hills, Huntley)</t>
  </si>
  <si>
    <t>Skokie Valley</t>
  </si>
  <si>
    <t>Dundee Township</t>
  </si>
  <si>
    <t>St. Charles Breakfast</t>
  </si>
  <si>
    <t>Elgin Breakfast</t>
  </si>
  <si>
    <t>St. Charles</t>
  </si>
  <si>
    <t>Lake Zurich</t>
  </si>
  <si>
    <t>Wheaton A.M.</t>
  </si>
  <si>
    <t>Batavia</t>
  </si>
  <si>
    <t>Elk Grove Village</t>
  </si>
  <si>
    <t>Northbrook</t>
  </si>
  <si>
    <t>Schaumburg A.M.</t>
  </si>
  <si>
    <t>Crystal Lake Dawnbreakers</t>
  </si>
  <si>
    <t>Libertyville Sunrise</t>
  </si>
  <si>
    <t>Woodstock</t>
  </si>
  <si>
    <t>Barrington</t>
  </si>
  <si>
    <t>Bartlett</t>
  </si>
  <si>
    <t>Buffalo Grove</t>
  </si>
  <si>
    <t>Deerfield</t>
  </si>
  <si>
    <t>Fox Lake-Round Lake Area</t>
  </si>
  <si>
    <t>Glenview</t>
  </si>
  <si>
    <t>Lombard</t>
  </si>
  <si>
    <t>Palatine</t>
  </si>
  <si>
    <t>Park Ridge</t>
  </si>
  <si>
    <t>Wheaton</t>
  </si>
  <si>
    <t>Wheeling</t>
  </si>
  <si>
    <t>Wilmette</t>
  </si>
  <si>
    <t>Wilmette Harbor</t>
  </si>
  <si>
    <t>Algonquin</t>
  </si>
  <si>
    <t>Lincolnshire (Morning Star)</t>
  </si>
  <si>
    <t>Long Grove/Kildeer/Hawthorn Woods</t>
  </si>
  <si>
    <t>Huntley</t>
  </si>
  <si>
    <t>Chicagoland Korean-Northbrook</t>
  </si>
  <si>
    <t>McHenry-Sunrise</t>
  </si>
  <si>
    <t>Fox Valley Sunset (Elgin/Algonquin/Crystal Lake)</t>
  </si>
  <si>
    <t>Arlington Heights</t>
  </si>
  <si>
    <t>Carol Stream</t>
  </si>
  <si>
    <t>Illinois Beach Sunrise</t>
  </si>
  <si>
    <t>Lake Forest-Lake Bluff</t>
  </si>
  <si>
    <t>Winnetka Northfield</t>
  </si>
  <si>
    <t>Glen Ellyn</t>
  </si>
  <si>
    <t>Wisconsin Dells</t>
  </si>
  <si>
    <t>Reedsburg-Western Sauk County</t>
  </si>
  <si>
    <t>Neillsville</t>
  </si>
  <si>
    <t>Waupun</t>
  </si>
  <si>
    <t>Viroqua</t>
  </si>
  <si>
    <t>Sauk Prairie Area</t>
  </si>
  <si>
    <t>Elroy</t>
  </si>
  <si>
    <t>Loyal</t>
  </si>
  <si>
    <t>Monroe</t>
  </si>
  <si>
    <t>La Crosse North</t>
  </si>
  <si>
    <t>Middleton Area Sunrise</t>
  </si>
  <si>
    <t>Horicon</t>
  </si>
  <si>
    <t>DISTRICT 6270</t>
  </si>
  <si>
    <t>West Bend</t>
  </si>
  <si>
    <t>Slinger-Allenton</t>
  </si>
  <si>
    <t>New Berlin</t>
  </si>
  <si>
    <t>Lake Geneva</t>
  </si>
  <si>
    <t>Manitowoc-Sunrise</t>
  </si>
  <si>
    <t>Sheboygan Early Birds</t>
  </si>
  <si>
    <t>Green Lake</t>
  </si>
  <si>
    <t>Two Rivers</t>
  </si>
  <si>
    <t>Mequon-Thiensville Sunrise</t>
  </si>
  <si>
    <t>Oconomowoc</t>
  </si>
  <si>
    <t>Milwaukee</t>
  </si>
  <si>
    <t>Oshkosh</t>
  </si>
  <si>
    <t>West Bend Sunrise</t>
  </si>
  <si>
    <t>Sheboygan</t>
  </si>
  <si>
    <t>Mukwonago</t>
  </si>
  <si>
    <t>Fond du Lac-Morning</t>
  </si>
  <si>
    <t>Hartford</t>
  </si>
  <si>
    <t>Berlin</t>
  </si>
  <si>
    <t>Delavan-Darien</t>
  </si>
  <si>
    <t>Kenosha West</t>
  </si>
  <si>
    <t>Menasha</t>
  </si>
  <si>
    <t>Milwaukee Northshore</t>
  </si>
  <si>
    <t>Mitchell Field (Milwaukee)</t>
  </si>
  <si>
    <t>Montello</t>
  </si>
  <si>
    <t>Thiensville-Mequon</t>
  </si>
  <si>
    <t>Whitewater</t>
  </si>
  <si>
    <t>Whitnall Park</t>
  </si>
  <si>
    <t>Waukesha Sunrise</t>
  </si>
  <si>
    <t>Wauwatosa-Mayfair</t>
  </si>
  <si>
    <t>Milwaukee Amigos After Hours</t>
  </si>
  <si>
    <t>Fox Cities Morning (Neenah, Menasha)</t>
  </si>
  <si>
    <t>Racine-Founder's</t>
  </si>
  <si>
    <t>Cedarburg-Grafton</t>
  </si>
  <si>
    <t>Port Washington-Saukville</t>
  </si>
  <si>
    <t>Lake Country-Hartland</t>
  </si>
  <si>
    <t>Manitowoc</t>
  </si>
  <si>
    <t>Neenah</t>
  </si>
  <si>
    <t>Elkhorn</t>
  </si>
  <si>
    <t>Wautoma</t>
  </si>
  <si>
    <t>Geneva Lake West</t>
  </si>
  <si>
    <t>Oshkosh Southwest</t>
  </si>
  <si>
    <t>West Allis</t>
  </si>
  <si>
    <t>Elmbrook (Brookfield)</t>
  </si>
  <si>
    <t>Fond du Lac</t>
  </si>
  <si>
    <t>Waukesha</t>
  </si>
  <si>
    <t>Menomonee Falls</t>
  </si>
  <si>
    <t>Kenosha</t>
  </si>
  <si>
    <t>Milwaukee North Sunrise</t>
  </si>
  <si>
    <t>Wauwatosa</t>
  </si>
  <si>
    <t>Germantown</t>
  </si>
  <si>
    <t>Milwaukee Sunrise</t>
  </si>
  <si>
    <t>Brookfield</t>
  </si>
  <si>
    <t>Chilton</t>
  </si>
  <si>
    <t>Racine</t>
  </si>
  <si>
    <t>Racine West</t>
  </si>
  <si>
    <t>Sheboygan West</t>
  </si>
  <si>
    <t>West Milwaukee</t>
  </si>
  <si>
    <t>Winneconne</t>
  </si>
  <si>
    <t>Brookfield Sunrise</t>
  </si>
  <si>
    <t>Germantown-Menomonee Falls Sunrise</t>
  </si>
  <si>
    <t>Kenosha County Sunrise</t>
  </si>
  <si>
    <t>Northshore Sunrise (of Milwaukee County)</t>
  </si>
  <si>
    <t>Pewaukee</t>
  </si>
  <si>
    <t>Grafton Sunrise</t>
  </si>
  <si>
    <t>DISTRICT 6420</t>
  </si>
  <si>
    <t>Toluca</t>
  </si>
  <si>
    <t>Ottawa Sunrise</t>
  </si>
  <si>
    <t>Rockford</t>
  </si>
  <si>
    <t>Byron</t>
  </si>
  <si>
    <t>Twin Rivers After Hours, Moline</t>
  </si>
  <si>
    <t>Galena</t>
  </si>
  <si>
    <t>Sycamore</t>
  </si>
  <si>
    <t>East Moline/Silvis</t>
  </si>
  <si>
    <t>Morrison</t>
  </si>
  <si>
    <t>Freeport</t>
  </si>
  <si>
    <t>Mount Carroll</t>
  </si>
  <si>
    <t>Loves Park</t>
  </si>
  <si>
    <t>Rockford East/Cherry Valley</t>
  </si>
  <si>
    <t>Geneseo</t>
  </si>
  <si>
    <t>Granville/Putnam County</t>
  </si>
  <si>
    <t>Greater Portage County (Stevens Point)</t>
  </si>
  <si>
    <t>Ishpeming</t>
  </si>
  <si>
    <t>Waupaca</t>
  </si>
  <si>
    <t>Packerland Sunrise (Howard)</t>
  </si>
  <si>
    <t>Appleton West</t>
  </si>
  <si>
    <t>New London</t>
  </si>
  <si>
    <t>Antigo</t>
  </si>
  <si>
    <t>Minocqua/Lakeland Area Breakfast</t>
  </si>
  <si>
    <t>Manistique</t>
  </si>
  <si>
    <t>Green Bay West</t>
  </si>
  <si>
    <t>Marinette-Menominee</t>
  </si>
  <si>
    <t>Green Bay</t>
  </si>
  <si>
    <t>Ironwood, MI-Hurley, WI</t>
  </si>
  <si>
    <t>Escanaba</t>
  </si>
  <si>
    <t>Lakeland (Minocqua)</t>
  </si>
  <si>
    <t>Wausau Early Birds</t>
  </si>
  <si>
    <t>Kewaunee</t>
  </si>
  <si>
    <t>Door County North (Baileys Harbor)</t>
  </si>
  <si>
    <t>Eagle River</t>
  </si>
  <si>
    <t>Iron Mountain-Kingsford</t>
  </si>
  <si>
    <t>Calumet-Laurium-Keweenaw</t>
  </si>
  <si>
    <t>Hancock</t>
  </si>
  <si>
    <t>Houghton</t>
  </si>
  <si>
    <t>Munising</t>
  </si>
  <si>
    <t>Wakefield-Bessemer</t>
  </si>
  <si>
    <t>De Pere</t>
  </si>
  <si>
    <t>Shawano</t>
  </si>
  <si>
    <t>Marquette West</t>
  </si>
  <si>
    <t>Appleton Breakfast</t>
  </si>
  <si>
    <t>Marquette (Breakfast)</t>
  </si>
  <si>
    <t>Sturgeon Bay</t>
  </si>
  <si>
    <t>Stevens Point</t>
  </si>
  <si>
    <t>Merrill</t>
  </si>
  <si>
    <t>Marquette</t>
  </si>
  <si>
    <t>Sturgeon Bay (Breakfast)</t>
  </si>
  <si>
    <t>Appleton</t>
  </si>
  <si>
    <t>Clintonville</t>
  </si>
  <si>
    <t>Wausau</t>
  </si>
  <si>
    <t>Ontonagon-White Pine</t>
  </si>
  <si>
    <t>Kaukauna</t>
  </si>
  <si>
    <t>Marinette</t>
  </si>
  <si>
    <t>Rhinelander</t>
  </si>
  <si>
    <t>DISTRICT 6250</t>
  </si>
  <si>
    <t>Oregon</t>
  </si>
  <si>
    <t>Mayville</t>
  </si>
  <si>
    <t>Prairie du Chien</t>
  </si>
  <si>
    <t>Menomonie-Sunrise</t>
  </si>
  <si>
    <t>La Crosse-After Hours</t>
  </si>
  <si>
    <t>Chippewa Valley After Hours (Eau Claire County)</t>
  </si>
  <si>
    <t>Sun Prairie</t>
  </si>
  <si>
    <t>Madison-After Hours</t>
  </si>
  <si>
    <t>Waunakee</t>
  </si>
  <si>
    <t>Stoughton</t>
  </si>
  <si>
    <t>Columbus/Fall River</t>
  </si>
  <si>
    <t>Fort Atkinson</t>
  </si>
  <si>
    <t>Madison Breakfast</t>
  </si>
  <si>
    <t>La Crescent</t>
  </si>
  <si>
    <t>Marshfield Sunrise</t>
  </si>
  <si>
    <t>La Crosse-Valley View</t>
  </si>
  <si>
    <t>Madison West</t>
  </si>
  <si>
    <t>Holmen Area</t>
  </si>
  <si>
    <t>La Crosse</t>
  </si>
  <si>
    <t>Wisconsin Rapids-Sunrise</t>
  </si>
  <si>
    <t>Janesville Morning</t>
  </si>
  <si>
    <t>Menomonie</t>
  </si>
  <si>
    <t>Beloit</t>
  </si>
  <si>
    <t>Eau Claire Morning</t>
  </si>
  <si>
    <t>Onalaska-Hilltopper</t>
  </si>
  <si>
    <t>Beaver Dam</t>
  </si>
  <si>
    <t>Chippewa Falls</t>
  </si>
  <si>
    <t>Eau Claire</t>
  </si>
  <si>
    <t>Edgerton</t>
  </si>
  <si>
    <t>Granton</t>
  </si>
  <si>
    <t>Lake Mills</t>
  </si>
  <si>
    <t>Madison East-Monona</t>
  </si>
  <si>
    <t>Marshfield</t>
  </si>
  <si>
    <t>Onalaska</t>
  </si>
  <si>
    <t>Portage</t>
  </si>
  <si>
    <t>Sparta</t>
  </si>
  <si>
    <t>Tomah</t>
  </si>
  <si>
    <t>Fitchburg-Verona</t>
  </si>
  <si>
    <t>Medford Morning</t>
  </si>
  <si>
    <t>Southwest Wisconsin (Platteville)</t>
  </si>
  <si>
    <t>Wisconsin Rapids</t>
  </si>
  <si>
    <t>La Crosse East</t>
  </si>
  <si>
    <t>Baraboo</t>
  </si>
  <si>
    <t>Madison South</t>
  </si>
  <si>
    <t>Mt. Horeb</t>
  </si>
  <si>
    <t>Caledonia</t>
  </si>
  <si>
    <t>Richland County</t>
  </si>
  <si>
    <t>Black River Falls</t>
  </si>
  <si>
    <t>Twin Cities Nights (St. Paul)</t>
  </si>
  <si>
    <t>DISTRICT 5970</t>
  </si>
  <si>
    <t>Belle Plaine</t>
  </si>
  <si>
    <t>Fort Dodge-Daybreak</t>
  </si>
  <si>
    <t>Anamosa</t>
  </si>
  <si>
    <t>Ackley</t>
  </si>
  <si>
    <t>Decorah</t>
  </si>
  <si>
    <t>Algona</t>
  </si>
  <si>
    <t>Mason City-River City Sunrise</t>
  </si>
  <si>
    <t>Cedar Rapids Sunrise</t>
  </si>
  <si>
    <t>Oelwein</t>
  </si>
  <si>
    <t>Marion-East Cedar Rapids</t>
  </si>
  <si>
    <t>Spencer</t>
  </si>
  <si>
    <t>New Hampton</t>
  </si>
  <si>
    <t>Waterloo</t>
  </si>
  <si>
    <t>Garner</t>
  </si>
  <si>
    <t>Cedar Rapids-Daybreak</t>
  </si>
  <si>
    <t>Clarion</t>
  </si>
  <si>
    <t>Eagle Grove</t>
  </si>
  <si>
    <t>Estherville</t>
  </si>
  <si>
    <t>Guttenberg</t>
  </si>
  <si>
    <t>Manchester</t>
  </si>
  <si>
    <t>Maquoketa</t>
  </si>
  <si>
    <t>Osage</t>
  </si>
  <si>
    <t>Parkersburg</t>
  </si>
  <si>
    <t>Webster City</t>
  </si>
  <si>
    <t>Cedar Valley</t>
  </si>
  <si>
    <t>Emmetsburg</t>
  </si>
  <si>
    <t>Cedar Rapids West</t>
  </si>
  <si>
    <t>Mason City</t>
  </si>
  <si>
    <t>Independence</t>
  </si>
  <si>
    <t>Cedar Falls</t>
  </si>
  <si>
    <t>Waverly</t>
  </si>
  <si>
    <t>Cedar Rapids</t>
  </si>
  <si>
    <t>Iowa Falls</t>
  </si>
  <si>
    <t>Bancroft Area</t>
  </si>
  <si>
    <t>Charles City</t>
  </si>
  <si>
    <t>Fort Dodge</t>
  </si>
  <si>
    <t>Dubuque</t>
  </si>
  <si>
    <t>Rockwell City</t>
  </si>
  <si>
    <t>Forest City</t>
  </si>
  <si>
    <t>Storm Lake</t>
  </si>
  <si>
    <t>Eldora</t>
  </si>
  <si>
    <t>Iowa Great Lakes (Spirit Lake)</t>
  </si>
  <si>
    <t>Cedar Rapids Metro North</t>
  </si>
  <si>
    <t>Odebolt</t>
  </si>
  <si>
    <t>Waterloo Crossroads</t>
  </si>
  <si>
    <t>West Union</t>
  </si>
  <si>
    <t>DISTRICT 6000</t>
  </si>
  <si>
    <t>Ankeny</t>
  </si>
  <si>
    <t>Newton</t>
  </si>
  <si>
    <t>Pella</t>
  </si>
  <si>
    <t>Winterset</t>
  </si>
  <si>
    <t>Iowa City A.M.</t>
  </si>
  <si>
    <t>Waukee</t>
  </si>
  <si>
    <t>Grinnell</t>
  </si>
  <si>
    <t>Osceola</t>
  </si>
  <si>
    <t>Iowa City Downtown</t>
  </si>
  <si>
    <t>Dallas Center</t>
  </si>
  <si>
    <t>Muscatine</t>
  </si>
  <si>
    <t>Northwest Des Moines</t>
  </si>
  <si>
    <t>Kalona</t>
  </si>
  <si>
    <t>West Liberty</t>
  </si>
  <si>
    <t>Bettendorf</t>
  </si>
  <si>
    <t>Johnston</t>
  </si>
  <si>
    <t>West Des Moines</t>
  </si>
  <si>
    <t>Ames Morning</t>
  </si>
  <si>
    <t>Atlantic</t>
  </si>
  <si>
    <t>Des Moines A.M.</t>
  </si>
  <si>
    <t>North Scott (Davenport)</t>
  </si>
  <si>
    <t>Ames</t>
  </si>
  <si>
    <t>Adel</t>
  </si>
  <si>
    <t>Albia</t>
  </si>
  <si>
    <t>Bloomfield</t>
  </si>
  <si>
    <t>Boone</t>
  </si>
  <si>
    <t>Corydon</t>
  </si>
  <si>
    <t>Fort Madison</t>
  </si>
  <si>
    <t>Keosauqua</t>
  </si>
  <si>
    <t>Knoxville</t>
  </si>
  <si>
    <t>Lenox</t>
  </si>
  <si>
    <t>Decatur County</t>
  </si>
  <si>
    <t>Manning</t>
  </si>
  <si>
    <t>Marengo</t>
  </si>
  <si>
    <t>Mt. Pleasant</t>
  </si>
  <si>
    <t>Ottumwa</t>
  </si>
  <si>
    <t>Perry</t>
  </si>
  <si>
    <t>Tipton</t>
  </si>
  <si>
    <t>Iowa Quad-Cities (Davenport/Bettendorf), The</t>
  </si>
  <si>
    <t>Coralville-North Corridor</t>
  </si>
  <si>
    <t>Greater Des Moines</t>
  </si>
  <si>
    <t>Davenport</t>
  </si>
  <si>
    <t>Mount Pleasant Noon</t>
  </si>
  <si>
    <t>Marshalltown</t>
  </si>
  <si>
    <t>Chariton</t>
  </si>
  <si>
    <t>Des Moines</t>
  </si>
  <si>
    <t>East Polk County</t>
  </si>
  <si>
    <t>Nevada</t>
  </si>
  <si>
    <t>West Polk County, Grimes</t>
  </si>
  <si>
    <t>Clinton</t>
  </si>
  <si>
    <t>Keokuk</t>
  </si>
  <si>
    <t>Washington</t>
  </si>
  <si>
    <t>Carroll</t>
  </si>
  <si>
    <t>Jefferson</t>
  </si>
  <si>
    <t>Wellman</t>
  </si>
  <si>
    <t>DISTRICT 6220</t>
  </si>
  <si>
    <t>Mound/Westonka</t>
  </si>
  <si>
    <t>New Ulm</t>
  </si>
  <si>
    <t>Redwood Falls</t>
  </si>
  <si>
    <t>St. James</t>
  </si>
  <si>
    <t>Sauk Centre</t>
  </si>
  <si>
    <t>Great River (Sauk Rapids-Sartell)</t>
  </si>
  <si>
    <t>Willmar</t>
  </si>
  <si>
    <t>Minneapolis Uptown</t>
  </si>
  <si>
    <t>Burnsville Breakfast</t>
  </si>
  <si>
    <t>Eden Prairie Noon</t>
  </si>
  <si>
    <t>North Minneapolis</t>
  </si>
  <si>
    <t>Lake Minnetonka-Excelsior</t>
  </si>
  <si>
    <t>Wayzata</t>
  </si>
  <si>
    <t>Shakopee</t>
  </si>
  <si>
    <t>Waconia-West Carver</t>
  </si>
  <si>
    <t>Edina</t>
  </si>
  <si>
    <t>Hopkins</t>
  </si>
  <si>
    <t>Brooklyn Park</t>
  </si>
  <si>
    <t>Minnetonka</t>
  </si>
  <si>
    <t>Fairmont</t>
  </si>
  <si>
    <t>Excelsior</t>
  </si>
  <si>
    <t>St. Louis Park Sunrise</t>
  </si>
  <si>
    <t>Chanhassen Evening</t>
  </si>
  <si>
    <t>Minneapolis South</t>
  </si>
  <si>
    <t>Madelia</t>
  </si>
  <si>
    <t>Rogers</t>
  </si>
  <si>
    <t>Minnesota Veterans (District 5950)</t>
  </si>
  <si>
    <t>Northwest Hennepin County</t>
  </si>
  <si>
    <t>Sartell</t>
  </si>
  <si>
    <t>Willmar Lakes</t>
  </si>
  <si>
    <t>Bloomington-Daymakers</t>
  </si>
  <si>
    <t>DISTRICT 5960</t>
  </si>
  <si>
    <t>Owatonna, The Early Edition</t>
  </si>
  <si>
    <t>Chain of Lakes</t>
  </si>
  <si>
    <t>Cannon Falls</t>
  </si>
  <si>
    <t>Hayward Area</t>
  </si>
  <si>
    <t>Chisago Lakes</t>
  </si>
  <si>
    <t>Prior Lake</t>
  </si>
  <si>
    <t>Cambridge/Isanti</t>
  </si>
  <si>
    <t>Red Wing</t>
  </si>
  <si>
    <t>Janesville</t>
  </si>
  <si>
    <t>St. Croix Falls WI/Taylors Falls MN</t>
  </si>
  <si>
    <t>New Richmond</t>
  </si>
  <si>
    <t>Arden Hills/Shoreview</t>
  </si>
  <si>
    <t>Hastings Area</t>
  </si>
  <si>
    <t>New Brighton/Mounds View</t>
  </si>
  <si>
    <t>West St. Paul &amp; Mendota Heights</t>
  </si>
  <si>
    <t>Northfield</t>
  </si>
  <si>
    <t>Stillwater</t>
  </si>
  <si>
    <t>Rice Lake</t>
  </si>
  <si>
    <t>Greater Rochester</t>
  </si>
  <si>
    <t>Albert Lea</t>
  </si>
  <si>
    <t>Anoka</t>
  </si>
  <si>
    <t>Belle Plaine Borough</t>
  </si>
  <si>
    <t>Coon Rapids</t>
  </si>
  <si>
    <t>Elk River</t>
  </si>
  <si>
    <t>Le Sueur</t>
  </si>
  <si>
    <t>New Prague</t>
  </si>
  <si>
    <t>South St. Paul/Inver Grove Heights</t>
  </si>
  <si>
    <t>Woodbury</t>
  </si>
  <si>
    <t>Wabasha</t>
  </si>
  <si>
    <t>Grantsburg</t>
  </si>
  <si>
    <t>Hudson</t>
  </si>
  <si>
    <t>Barron County Sunrise</t>
  </si>
  <si>
    <t>Woodland Lakes SE Polk County</t>
  </si>
  <si>
    <t>Blaine-Ham Lake</t>
  </si>
  <si>
    <t>River Falls</t>
  </si>
  <si>
    <t>Siren/Webster</t>
  </si>
  <si>
    <t>Lake Elmo</t>
  </si>
  <si>
    <t>St. Paul Sunrise</t>
  </si>
  <si>
    <t>Winona</t>
  </si>
  <si>
    <t>White Bear Lake</t>
  </si>
  <si>
    <t>Stillwater Sunrise</t>
  </si>
  <si>
    <t>Waseca</t>
  </si>
  <si>
    <t>North St. Paul-Maplewood-Oakdale</t>
  </si>
  <si>
    <t>Hudson Daybreak</t>
  </si>
  <si>
    <t>Rochester</t>
  </si>
  <si>
    <t>Fridley-Columbia Heights</t>
  </si>
  <si>
    <t>Lakeville</t>
  </si>
  <si>
    <t>Greater Mankato (Mankato/North Mankato)</t>
  </si>
  <si>
    <t>Forest Lake</t>
  </si>
  <si>
    <t>Rochester Risers</t>
  </si>
  <si>
    <t>Owatonna</t>
  </si>
  <si>
    <t>Lake City</t>
  </si>
  <si>
    <t>Ramsey</t>
  </si>
  <si>
    <t>Faribault</t>
  </si>
  <si>
    <t>St. Peter</t>
  </si>
  <si>
    <t>Princeton</t>
  </si>
  <si>
    <t>North Branch</t>
  </si>
  <si>
    <t>North Mankato</t>
  </si>
  <si>
    <t>Zumbrota</t>
  </si>
  <si>
    <t>Vadnais Heights</t>
  </si>
  <si>
    <t>Center</t>
  </si>
  <si>
    <t>Diboll</t>
  </si>
  <si>
    <t>Jasper</t>
  </si>
  <si>
    <t>Sam Houston-Huntsville</t>
  </si>
  <si>
    <t>Santa Fe-Hitchcock</t>
  </si>
  <si>
    <t>Trinity</t>
  </si>
  <si>
    <t>West Beaumont</t>
  </si>
  <si>
    <t>Willis</t>
  </si>
  <si>
    <t>District 5930</t>
  </si>
  <si>
    <t>Freer</t>
  </si>
  <si>
    <t>Brownsville</t>
  </si>
  <si>
    <t>Laredo-Under Seven Flags</t>
  </si>
  <si>
    <t>Los Fresnos</t>
  </si>
  <si>
    <t>Ingleside</t>
  </si>
  <si>
    <t>Historic Brownsville</t>
  </si>
  <si>
    <t>Pharr</t>
  </si>
  <si>
    <t>Port Aransas</t>
  </si>
  <si>
    <t>Edinburg</t>
  </si>
  <si>
    <t>Aransas Pass</t>
  </si>
  <si>
    <t>Laredo Gateway</t>
  </si>
  <si>
    <t>Sinton</t>
  </si>
  <si>
    <t>Kingsville</t>
  </si>
  <si>
    <t>Laredo</t>
  </si>
  <si>
    <t>Victoria Downtown</t>
  </si>
  <si>
    <t>Rio Grande City</t>
  </si>
  <si>
    <t>Weslaco</t>
  </si>
  <si>
    <t>Corpus Christi Northwest</t>
  </si>
  <si>
    <t>Corpus Christi</t>
  </si>
  <si>
    <t>Southside Corpus Christi</t>
  </si>
  <si>
    <t>Corpus Christi Evening</t>
  </si>
  <si>
    <t>Donna</t>
  </si>
  <si>
    <t>Ganado</t>
  </si>
  <si>
    <t>Goliad</t>
  </si>
  <si>
    <t>North Harlingen</t>
  </si>
  <si>
    <t>Rockport</t>
  </si>
  <si>
    <t>San Benito</t>
  </si>
  <si>
    <t>Three Rivers</t>
  </si>
  <si>
    <t>Corpus Christi Sunrise</t>
  </si>
  <si>
    <t>Laredo Daybreak</t>
  </si>
  <si>
    <t>Brownsville Sunrise</t>
  </si>
  <si>
    <t>McAllen Evening</t>
  </si>
  <si>
    <t>McAllen</t>
  </si>
  <si>
    <t>Port Isabel</t>
  </si>
  <si>
    <t>McAllen South</t>
  </si>
  <si>
    <t>West Corpus Christi</t>
  </si>
  <si>
    <t>North Brownsville</t>
  </si>
  <si>
    <t>Harlingen Sunburst</t>
  </si>
  <si>
    <t>Alice</t>
  </si>
  <si>
    <t>Edna</t>
  </si>
  <si>
    <t>Willacy County</t>
  </si>
  <si>
    <t>Harlingen</t>
  </si>
  <si>
    <t>Mission</t>
  </si>
  <si>
    <t>Port Lavaca</t>
  </si>
  <si>
    <t>Victoria Northside</t>
  </si>
  <si>
    <t>Kingsville Sunrise</t>
  </si>
  <si>
    <t>Edcouch-Elsa</t>
  </si>
  <si>
    <t>McAllen North</t>
  </si>
  <si>
    <t>Falfurrias</t>
  </si>
  <si>
    <t>Padre Island Corpus Christi</t>
  </si>
  <si>
    <t>Calhoun County</t>
  </si>
  <si>
    <t>Benavides</t>
  </si>
  <si>
    <t>Corpus Christi-East</t>
  </si>
  <si>
    <t>McAllen Centennial</t>
  </si>
  <si>
    <t>Mercedes</t>
  </si>
  <si>
    <t>Raymondville</t>
  </si>
  <si>
    <t>Refugio</t>
  </si>
  <si>
    <t>West Hidalgo County (Tabasco)</t>
  </si>
  <si>
    <t>Zapata</t>
  </si>
  <si>
    <t>DISTRICT 5950</t>
  </si>
  <si>
    <t>Orono</t>
  </si>
  <si>
    <t>St. Louis Park</t>
  </si>
  <si>
    <t>Savage</t>
  </si>
  <si>
    <t>Crystal-New Hope-Robbinsdale</t>
  </si>
  <si>
    <t>Edina/Morningside</t>
  </si>
  <si>
    <t>South Metro Minneapolis Evenings</t>
  </si>
  <si>
    <t>Eagan Kick-Start</t>
  </si>
  <si>
    <t>Minneapolis-University</t>
  </si>
  <si>
    <t>St. Michael-Albertville</t>
  </si>
  <si>
    <t>Litchfield</t>
  </si>
  <si>
    <t>Twin Cities Eco</t>
  </si>
  <si>
    <t>Maple Grove</t>
  </si>
  <si>
    <t>Hutchinson</t>
  </si>
  <si>
    <t>Chanhassen</t>
  </si>
  <si>
    <t>Plymouth</t>
  </si>
  <si>
    <t>Burnsville</t>
  </si>
  <si>
    <t>Minneapolis</t>
  </si>
  <si>
    <t>Eden Prairie</t>
  </si>
  <si>
    <t>Eagan</t>
  </si>
  <si>
    <t>Alexandria</t>
  </si>
  <si>
    <t>Minneapolis City of Lakes</t>
  </si>
  <si>
    <t>St. Cloud</t>
  </si>
  <si>
    <t>St. Cloud Granite</t>
  </si>
  <si>
    <t>Chaska</t>
  </si>
  <si>
    <t>Brooklyn Center</t>
  </si>
  <si>
    <t>Cokato-Dassel</t>
  </si>
  <si>
    <t>Gaylord</t>
  </si>
  <si>
    <t>Glencoe</t>
  </si>
  <si>
    <t>Golden Valley</t>
  </si>
  <si>
    <t>Houston Heights</t>
  </si>
  <si>
    <t>Tomball</t>
  </si>
  <si>
    <t>Seabrook</t>
  </si>
  <si>
    <t>La Porte</t>
  </si>
  <si>
    <t>Wharton</t>
  </si>
  <si>
    <t>Memorial-Spring Branch (Houston)</t>
  </si>
  <si>
    <t>North Shore (Houston)</t>
  </si>
  <si>
    <t>Angleton</t>
  </si>
  <si>
    <t>Brazosport</t>
  </si>
  <si>
    <t>Galena Park/Jacinto City</t>
  </si>
  <si>
    <t>Palacios</t>
  </si>
  <si>
    <t>Galleria River Oaks (Houston)</t>
  </si>
  <si>
    <t>Rosenberg</t>
  </si>
  <si>
    <t>Hermann Park-Houston</t>
  </si>
  <si>
    <t>Pasadena-South</t>
  </si>
  <si>
    <t>Weimar</t>
  </si>
  <si>
    <t>West Columbia</t>
  </si>
  <si>
    <t>Willowbrook (Houston)</t>
  </si>
  <si>
    <t>Champions Sunrise (Houston)</t>
  </si>
  <si>
    <t>Cinco Ranch</t>
  </si>
  <si>
    <t>Danbury</t>
  </si>
  <si>
    <t>Houston Skyline</t>
  </si>
  <si>
    <t>Houston Energy Corridor</t>
  </si>
  <si>
    <t>El Campo</t>
  </si>
  <si>
    <t>Pearland</t>
  </si>
  <si>
    <t>West U (Houston)</t>
  </si>
  <si>
    <t>Bellaire-Southwest Houston</t>
  </si>
  <si>
    <t>University Area of Houston</t>
  </si>
  <si>
    <t>Harrisburg (Houston)</t>
  </si>
  <si>
    <t>Baytown</t>
  </si>
  <si>
    <t>Houston International</t>
  </si>
  <si>
    <t>Brenham</t>
  </si>
  <si>
    <t>Brazos River, Fulshear</t>
  </si>
  <si>
    <t>Waller County</t>
  </si>
  <si>
    <t>Lake Jackson After 5</t>
  </si>
  <si>
    <t>Washington County</t>
  </si>
  <si>
    <t>Oyster Creek</t>
  </si>
  <si>
    <t>Center City Houston</t>
  </si>
  <si>
    <t>Central Houston</t>
  </si>
  <si>
    <t>Eagle Lake</t>
  </si>
  <si>
    <t>Galleria Area (Houston)</t>
  </si>
  <si>
    <t>Greenspoint (Houston)</t>
  </si>
  <si>
    <t>Houston FM 1960</t>
  </si>
  <si>
    <t>North Side (Houston)</t>
  </si>
  <si>
    <t>Southbelt-Ellington (Houston)</t>
  </si>
  <si>
    <t>Southeast Houston</t>
  </si>
  <si>
    <t>Southwest 59 Sunrise (Sugar Land)</t>
  </si>
  <si>
    <t>Upper Kirby District (Houston)</t>
  </si>
  <si>
    <t>West Houston</t>
  </si>
  <si>
    <t>Braes Bayou (Houston)</t>
  </si>
  <si>
    <t>District 5910</t>
  </si>
  <si>
    <t>Woodville</t>
  </si>
  <si>
    <t>Nacogdoches (Fredonia)</t>
  </si>
  <si>
    <t>San Augustine</t>
  </si>
  <si>
    <t>Vidor</t>
  </si>
  <si>
    <t>League City</t>
  </si>
  <si>
    <t>Dayton</t>
  </si>
  <si>
    <t>Spindletop (Beaumont)</t>
  </si>
  <si>
    <t>Magnolia</t>
  </si>
  <si>
    <t>Beaumont</t>
  </si>
  <si>
    <t>Galveston Island</t>
  </si>
  <si>
    <t>College Station</t>
  </si>
  <si>
    <t>Port Neches-Groves</t>
  </si>
  <si>
    <t>Conroe</t>
  </si>
  <si>
    <t>Cleveland</t>
  </si>
  <si>
    <t>Bryan</t>
  </si>
  <si>
    <t>Aggieland (Bryan/College Station)</t>
  </si>
  <si>
    <t>Texas City</t>
  </si>
  <si>
    <t>Liberty</t>
  </si>
  <si>
    <t>Nacogdoches</t>
  </si>
  <si>
    <t>Bridge City-Orangefield</t>
  </si>
  <si>
    <t>Crockett</t>
  </si>
  <si>
    <t>The Mainland (La Marque)</t>
  </si>
  <si>
    <t>Lufkin</t>
  </si>
  <si>
    <t>Nederland</t>
  </si>
  <si>
    <t>Port Arthur</t>
  </si>
  <si>
    <t>Rusk</t>
  </si>
  <si>
    <t>East Montgomery County</t>
  </si>
  <si>
    <t>Hardin County</t>
  </si>
  <si>
    <t>Palestine</t>
  </si>
  <si>
    <t>Galveston</t>
  </si>
  <si>
    <t>Woodlands, The</t>
  </si>
  <si>
    <t>Huntsville</t>
  </si>
  <si>
    <t>Angelina (Lufkin)</t>
  </si>
  <si>
    <t>Friendswood</t>
  </si>
  <si>
    <t>Lake Conroe (Montgomery)</t>
  </si>
  <si>
    <t>Brady</t>
  </si>
  <si>
    <t>Eagle Pass</t>
  </si>
  <si>
    <t>Boerne-Moontime</t>
  </si>
  <si>
    <t>Med Center-San Antonio</t>
  </si>
  <si>
    <t>San Antonio Riverwalk</t>
  </si>
  <si>
    <t>Floresville</t>
  </si>
  <si>
    <t>Brackettville</t>
  </si>
  <si>
    <t>Carrizo Springs</t>
  </si>
  <si>
    <t>Del Rio Morning</t>
  </si>
  <si>
    <t>Medina</t>
  </si>
  <si>
    <t>Medina Valley-Castroville</t>
  </si>
  <si>
    <t>Menard</t>
  </si>
  <si>
    <t>New Braunfels Evening</t>
  </si>
  <si>
    <t>Pettus</t>
  </si>
  <si>
    <t>San Antonio-Leon Valley</t>
  </si>
  <si>
    <t>San Angelo West</t>
  </si>
  <si>
    <t>District 5870</t>
  </si>
  <si>
    <t>Austin Westlake</t>
  </si>
  <si>
    <t>Rockdale</t>
  </si>
  <si>
    <t>Killeen</t>
  </si>
  <si>
    <t>Marlin</t>
  </si>
  <si>
    <t>Pflugerville</t>
  </si>
  <si>
    <t>Itasca</t>
  </si>
  <si>
    <t>E-Club of 5870</t>
  </si>
  <si>
    <t>Belton</t>
  </si>
  <si>
    <t>Austin-North by Northeast</t>
  </si>
  <si>
    <t>Fairfield</t>
  </si>
  <si>
    <t>Round Rock Sunrise</t>
  </si>
  <si>
    <t>South Austin</t>
  </si>
  <si>
    <t>Round Rock</t>
  </si>
  <si>
    <t>Austin</t>
  </si>
  <si>
    <t>Bosque County (Clifton)</t>
  </si>
  <si>
    <t>Giddings</t>
  </si>
  <si>
    <t>McGregor</t>
  </si>
  <si>
    <t>Temple</t>
  </si>
  <si>
    <t>Temple-South</t>
  </si>
  <si>
    <t>Taylor</t>
  </si>
  <si>
    <t>Waco Sunrise</t>
  </si>
  <si>
    <t>Corsicana</t>
  </si>
  <si>
    <t>Cameron</t>
  </si>
  <si>
    <t>Copperas Cove</t>
  </si>
  <si>
    <t>Hallettsville</t>
  </si>
  <si>
    <t>Mexia</t>
  </si>
  <si>
    <t>Shiner</t>
  </si>
  <si>
    <t>Somerville</t>
  </si>
  <si>
    <t>West Austin</t>
  </si>
  <si>
    <t>Yoakum</t>
  </si>
  <si>
    <t>Austin University Area</t>
  </si>
  <si>
    <t>Navarro County/Corsicana</t>
  </si>
  <si>
    <t>East Austin</t>
  </si>
  <si>
    <t>Georgetown (Sunrise)</t>
  </si>
  <si>
    <t>Marble Falls Daybreak</t>
  </si>
  <si>
    <t>Austin Cosmopolitan</t>
  </si>
  <si>
    <t>Austin Central</t>
  </si>
  <si>
    <t>Waco</t>
  </si>
  <si>
    <t>Marble Falls</t>
  </si>
  <si>
    <t>Harker Heights</t>
  </si>
  <si>
    <t>Killeen Heights</t>
  </si>
  <si>
    <t>Burnet</t>
  </si>
  <si>
    <t>Georgetown</t>
  </si>
  <si>
    <t>Bastrop County</t>
  </si>
  <si>
    <t>Northwest Austin</t>
  </si>
  <si>
    <t>Cedar Park-Leander</t>
  </si>
  <si>
    <t>Hutto</t>
  </si>
  <si>
    <t>Austin-Southwest</t>
  </si>
  <si>
    <t>Flatonia</t>
  </si>
  <si>
    <t>Lakeway/Lake Travis</t>
  </si>
  <si>
    <t>Salado</t>
  </si>
  <si>
    <t>La Grange</t>
  </si>
  <si>
    <t>Waco-Lake Brazos</t>
  </si>
  <si>
    <t>Austin Centennial</t>
  </si>
  <si>
    <t>Killeen Evening</t>
  </si>
  <si>
    <t>Cedar Creek</t>
  </si>
  <si>
    <t>Austin Capitol</t>
  </si>
  <si>
    <t>Northwest Waco</t>
  </si>
  <si>
    <t>Austin Northeast</t>
  </si>
  <si>
    <t>Austin-Onion Creek</t>
  </si>
  <si>
    <t>Austin-Silicon Hills</t>
  </si>
  <si>
    <t>Elgin</t>
  </si>
  <si>
    <t>Lampasas</t>
  </si>
  <si>
    <t>Schulenburg</t>
  </si>
  <si>
    <t>Teague</t>
  </si>
  <si>
    <t>Temple Sunrise</t>
  </si>
  <si>
    <t>Waco Elite</t>
  </si>
  <si>
    <t>District 5890</t>
  </si>
  <si>
    <t>Bear Creek-Copperfield</t>
  </si>
  <si>
    <t>Alvin Sunrise</t>
  </si>
  <si>
    <t>Kingwood</t>
  </si>
  <si>
    <t>Sharpstown (Houston)</t>
  </si>
  <si>
    <t>Alvin</t>
  </si>
  <si>
    <t>Downtown Houston</t>
  </si>
  <si>
    <t>Houston Westchase</t>
  </si>
  <si>
    <t>Sweeny</t>
  </si>
  <si>
    <t>E-Club of Houston</t>
  </si>
  <si>
    <t>Sugar Land</t>
  </si>
  <si>
    <t>Space Center (Houston)</t>
  </si>
  <si>
    <t>Katy</t>
  </si>
  <si>
    <t>Cypress-Fairbanks</t>
  </si>
  <si>
    <t>Highlands</t>
  </si>
  <si>
    <t>Houston</t>
  </si>
  <si>
    <t>Cedar Hill</t>
  </si>
  <si>
    <t>Addison Midday</t>
  </si>
  <si>
    <t>E-Club of North Texas</t>
  </si>
  <si>
    <t>Preston Trail (Celina)</t>
  </si>
  <si>
    <t>Melissa</t>
  </si>
  <si>
    <t>Lake Texoma (Pottsboro)</t>
  </si>
  <si>
    <t>Fairview</t>
  </si>
  <si>
    <t>Allen Sunrise</t>
  </si>
  <si>
    <t>Carrollton-Farmers Branch</t>
  </si>
  <si>
    <t>Irving Las Colinas</t>
  </si>
  <si>
    <t>Farmersville</t>
  </si>
  <si>
    <t>Coppell</t>
  </si>
  <si>
    <t>Plano East</t>
  </si>
  <si>
    <t>Rockwall</t>
  </si>
  <si>
    <t>Wylie East Fork</t>
  </si>
  <si>
    <t>Royse City</t>
  </si>
  <si>
    <t>Dallas-Uptown</t>
  </si>
  <si>
    <t>Grand Prairie</t>
  </si>
  <si>
    <t>North Texas Pioneers, Plano</t>
  </si>
  <si>
    <t>Dallas Trinity</t>
  </si>
  <si>
    <t>Plano Sunrise</t>
  </si>
  <si>
    <t>Fair Park (Dallas)</t>
  </si>
  <si>
    <t>Garland-Lakeside</t>
  </si>
  <si>
    <t>Forney</t>
  </si>
  <si>
    <t>Dallas Evening</t>
  </si>
  <si>
    <t>Richardson Central</t>
  </si>
  <si>
    <t>Carrollton-Sunrise, Carrollton</t>
  </si>
  <si>
    <t>Dallas Market Center</t>
  </si>
  <si>
    <t>Garland Metro</t>
  </si>
  <si>
    <t>Greater Kaufman</t>
  </si>
  <si>
    <t>Irving-Las Colinas Area</t>
  </si>
  <si>
    <t>Park Central (Dallas)</t>
  </si>
  <si>
    <t>Plano Latin American</t>
  </si>
  <si>
    <t>Pleasant Grove (Dallas)</t>
  </si>
  <si>
    <t>Richardson Sunrise</t>
  </si>
  <si>
    <t>Valley View Evening (Dallas)</t>
  </si>
  <si>
    <t>Whitewright</t>
  </si>
  <si>
    <t>District 5840</t>
  </si>
  <si>
    <t>San Saba</t>
  </si>
  <si>
    <t>Fredericksburg-Nimitz</t>
  </si>
  <si>
    <t>San Antonio Airport</t>
  </si>
  <si>
    <t>San Antonio Northwest</t>
  </si>
  <si>
    <t>San Angelo Sunrise</t>
  </si>
  <si>
    <t>Pearsall</t>
  </si>
  <si>
    <t>Ballinger</t>
  </si>
  <si>
    <t>Stone Oak, San Antonio</t>
  </si>
  <si>
    <t>Wimberley</t>
  </si>
  <si>
    <t>San Antonio Alamo Ranch</t>
  </si>
  <si>
    <t>Blanco County</t>
  </si>
  <si>
    <t>Greater San Marcos</t>
  </si>
  <si>
    <t>Del Rio</t>
  </si>
  <si>
    <t>Canyon Lake</t>
  </si>
  <si>
    <t>Junction</t>
  </si>
  <si>
    <t>San Antonio at the Dominion</t>
  </si>
  <si>
    <t>San Antonio Northeast</t>
  </si>
  <si>
    <t>San Antonio-Oak Hills</t>
  </si>
  <si>
    <t>Uvalde</t>
  </si>
  <si>
    <t>Fair Oaks Ranch</t>
  </si>
  <si>
    <t>New Braunfels</t>
  </si>
  <si>
    <t>Cuero</t>
  </si>
  <si>
    <t>Alamo Heights</t>
  </si>
  <si>
    <t>Kerrville</t>
  </si>
  <si>
    <t>San Antonio</t>
  </si>
  <si>
    <t>Boerne</t>
  </si>
  <si>
    <t>San Antonio-South</t>
  </si>
  <si>
    <t>San Antonio West</t>
  </si>
  <si>
    <t>Kenedy</t>
  </si>
  <si>
    <t>Poteet</t>
  </si>
  <si>
    <t>Randolph Metrocom</t>
  </si>
  <si>
    <t>San Antonio North Central</t>
  </si>
  <si>
    <t>Kerrville-Morning</t>
  </si>
  <si>
    <t>Seguin Sunrise</t>
  </si>
  <si>
    <t>San Antonio Sunrise</t>
  </si>
  <si>
    <t>San Antonio-Amigos Internacionales</t>
  </si>
  <si>
    <t>Kyle</t>
  </si>
  <si>
    <t>E-Club of District 5840 San Antonio</t>
  </si>
  <si>
    <t>District 5840 Passport, San Antonio</t>
  </si>
  <si>
    <t>New Braunfels Downtown</t>
  </si>
  <si>
    <t>Beeville</t>
  </si>
  <si>
    <t>Fredericksburg-Morning</t>
  </si>
  <si>
    <t>Fredericksburg</t>
  </si>
  <si>
    <t>Seguin</t>
  </si>
  <si>
    <t>San Angelo</t>
  </si>
  <si>
    <t>Boerne Sunrise</t>
  </si>
  <si>
    <t>Jourdanton</t>
  </si>
  <si>
    <t>San Antonio Mission Trail</t>
  </si>
  <si>
    <t>Hondo/D'Hanis</t>
  </si>
  <si>
    <t>Dripping Springs</t>
  </si>
  <si>
    <t>Arlington (Sunrise)</t>
  </si>
  <si>
    <t>Hurst-Euless-Bedford</t>
  </si>
  <si>
    <t>Cross Timbers, Flower Mound</t>
  </si>
  <si>
    <t>Lewisville (Morning)</t>
  </si>
  <si>
    <t>Fort Worth-South</t>
  </si>
  <si>
    <t>Arlington</t>
  </si>
  <si>
    <t>Western Fort Worth</t>
  </si>
  <si>
    <t>Abilene</t>
  </si>
  <si>
    <t>Denton</t>
  </si>
  <si>
    <t>Arlington (North)</t>
  </si>
  <si>
    <t>Azle</t>
  </si>
  <si>
    <t>Burkburnett</t>
  </si>
  <si>
    <t>Cisco</t>
  </si>
  <si>
    <t>Coleman</t>
  </si>
  <si>
    <t>Crowell</t>
  </si>
  <si>
    <t>Fort Worth Stockyards</t>
  </si>
  <si>
    <t>Graham</t>
  </si>
  <si>
    <t>Arlington Great Southwest</t>
  </si>
  <si>
    <t>Hamlin</t>
  </si>
  <si>
    <t>Haskell</t>
  </si>
  <si>
    <t>Iowa Park</t>
  </si>
  <si>
    <t>Nocona</t>
  </si>
  <si>
    <t>Stamford</t>
  </si>
  <si>
    <t>Wichita Falls (North)</t>
  </si>
  <si>
    <t>Metroport (Southlake)</t>
  </si>
  <si>
    <t>Colleyville</t>
  </si>
  <si>
    <t>Kennedale</t>
  </si>
  <si>
    <t>Eagle Mountain-Saginaw</t>
  </si>
  <si>
    <t>Champions (Justin)</t>
  </si>
  <si>
    <t>Denton Evening</t>
  </si>
  <si>
    <t>380 (Providence Village)</t>
  </si>
  <si>
    <t>Arlington West</t>
  </si>
  <si>
    <t>Cleburne</t>
  </si>
  <si>
    <t>Gainesville</t>
  </si>
  <si>
    <t>Southlake</t>
  </si>
  <si>
    <t>Highland Village</t>
  </si>
  <si>
    <t>Abilene Wednesday</t>
  </si>
  <si>
    <t>Fort Worth East</t>
  </si>
  <si>
    <t>Stephenville</t>
  </si>
  <si>
    <t>Mansfield</t>
  </si>
  <si>
    <t>Burleson Area Mid Day</t>
  </si>
  <si>
    <t>Weatherford</t>
  </si>
  <si>
    <t>Mid-Cities Pacesetters (Bedford)</t>
  </si>
  <si>
    <t>Lake Ray Roberts (Pilot Point/Aubrey)</t>
  </si>
  <si>
    <t>Breckenridge</t>
  </si>
  <si>
    <t>Flower Mound</t>
  </si>
  <si>
    <t>Granbury</t>
  </si>
  <si>
    <t>Fort Worth</t>
  </si>
  <si>
    <t>Arlington Highlands</t>
  </si>
  <si>
    <t>Little Elm</t>
  </si>
  <si>
    <t>E-Club District 5790 International Exchange</t>
  </si>
  <si>
    <t>Arlington (South)</t>
  </si>
  <si>
    <t>Benbrook</t>
  </si>
  <si>
    <t>Brownwood (Heart-of-Texas)</t>
  </si>
  <si>
    <t>Colony, The</t>
  </si>
  <si>
    <t>Crowley</t>
  </si>
  <si>
    <t>Dallas-Fort Worth Airport</t>
  </si>
  <si>
    <t>Electra</t>
  </si>
  <si>
    <t>Grandview</t>
  </si>
  <si>
    <t>North Hills</t>
  </si>
  <si>
    <t>Olney</t>
  </si>
  <si>
    <t>Quanah</t>
  </si>
  <si>
    <t>Ranger</t>
  </si>
  <si>
    <t>Roanoke</t>
  </si>
  <si>
    <t>District 5810</t>
  </si>
  <si>
    <t>White Rock (Dallas)</t>
  </si>
  <si>
    <t>Sherman</t>
  </si>
  <si>
    <t>East Dallas</t>
  </si>
  <si>
    <t>Terrell</t>
  </si>
  <si>
    <t>Waxahachie</t>
  </si>
  <si>
    <t>Plano West</t>
  </si>
  <si>
    <t>Duncanville</t>
  </si>
  <si>
    <t>Rockwall Breakfast</t>
  </si>
  <si>
    <t>Plano Metro</t>
  </si>
  <si>
    <t>Frisco</t>
  </si>
  <si>
    <t>Richardson</t>
  </si>
  <si>
    <t>Midlothian</t>
  </si>
  <si>
    <t>Prestonwood (Dallas)</t>
  </si>
  <si>
    <t>Preston Center (Dallas)</t>
  </si>
  <si>
    <t>Hurricane Creek</t>
  </si>
  <si>
    <t>Rowlett</t>
  </si>
  <si>
    <t>Prosper</t>
  </si>
  <si>
    <t>Commerce</t>
  </si>
  <si>
    <t>Allen</t>
  </si>
  <si>
    <t>McKinney Sunrise</t>
  </si>
  <si>
    <t>Addison</t>
  </si>
  <si>
    <t>Park Cities (Dallas)</t>
  </si>
  <si>
    <t>Ennis</t>
  </si>
  <si>
    <t>Grand Prairie Metro</t>
  </si>
  <si>
    <t>McKinney</t>
  </si>
  <si>
    <t>Plano</t>
  </si>
  <si>
    <t>Grayson County</t>
  </si>
  <si>
    <t>Bonham</t>
  </si>
  <si>
    <t>Garland</t>
  </si>
  <si>
    <t>Whitesboro</t>
  </si>
  <si>
    <t>Richardson East</t>
  </si>
  <si>
    <t>Farmers Branch</t>
  </si>
  <si>
    <t>Irving Sunrise</t>
  </si>
  <si>
    <t>Greenville Daybreak</t>
  </si>
  <si>
    <t>Ulysses 5690</t>
  </si>
  <si>
    <t>Wellington 5690</t>
  </si>
  <si>
    <t>Beaver 5690</t>
  </si>
  <si>
    <t>Boise City 5690</t>
  </si>
  <si>
    <t>Guymon 5690</t>
  </si>
  <si>
    <t>Texhoma 5690</t>
  </si>
  <si>
    <t>Howard 5690</t>
  </si>
  <si>
    <t>Hays Sunrise 5670</t>
  </si>
  <si>
    <t>Old Town Wichita 5690</t>
  </si>
  <si>
    <t>West Wichita 5690</t>
  </si>
  <si>
    <t>Colby 5670</t>
  </si>
  <si>
    <t>McPherson 5670</t>
  </si>
  <si>
    <t>Andover 5690</t>
  </si>
  <si>
    <t>Pratt 5690</t>
  </si>
  <si>
    <t>Hutchinson 5690</t>
  </si>
  <si>
    <t>East Wichita 5690</t>
  </si>
  <si>
    <t>Sublette 5690</t>
  </si>
  <si>
    <t>Winfield 5690</t>
  </si>
  <si>
    <t>Johnson 5690</t>
  </si>
  <si>
    <t>West Sedgwick County-Sunrise 5690</t>
  </si>
  <si>
    <t>Newton 5690</t>
  </si>
  <si>
    <t>Atwood 5670</t>
  </si>
  <si>
    <t>Cimarron 5690</t>
  </si>
  <si>
    <t>El Dorado 5690</t>
  </si>
  <si>
    <t>Augusta</t>
  </si>
  <si>
    <t>Dighton</t>
  </si>
  <si>
    <t>Greensburg</t>
  </si>
  <si>
    <t>Leoti</t>
  </si>
  <si>
    <t>Quinter</t>
  </si>
  <si>
    <t>Salina Sunrise</t>
  </si>
  <si>
    <t>Smith Center</t>
  </si>
  <si>
    <t>Tribune</t>
  </si>
  <si>
    <t>District 5710</t>
  </si>
  <si>
    <t>Village West (Kansas City)</t>
  </si>
  <si>
    <t>Ambassadors (West Kansas City)</t>
  </si>
  <si>
    <t>Leawood</t>
  </si>
  <si>
    <t>Manhattan Konza</t>
  </si>
  <si>
    <t>Olathe-Santa Fe Trail</t>
  </si>
  <si>
    <t>Ottawa</t>
  </si>
  <si>
    <t>Atchison</t>
  </si>
  <si>
    <t>Western Johnson County</t>
  </si>
  <si>
    <t>Lawrence Central</t>
  </si>
  <si>
    <t>Leavenworth</t>
  </si>
  <si>
    <t>Jayhawk Breakfast Lawrence</t>
  </si>
  <si>
    <t>Lenexa</t>
  </si>
  <si>
    <t>Topeka South</t>
  </si>
  <si>
    <t>Baldwin City</t>
  </si>
  <si>
    <t>Valley Heights, Blue Rapids</t>
  </si>
  <si>
    <t>Bonner Springs</t>
  </si>
  <si>
    <t>Council Grove</t>
  </si>
  <si>
    <t>De Soto</t>
  </si>
  <si>
    <t>Holton</t>
  </si>
  <si>
    <t>Oskaloosa</t>
  </si>
  <si>
    <t>Topeka West</t>
  </si>
  <si>
    <t>Valley Falls</t>
  </si>
  <si>
    <t>Johnson County</t>
  </si>
  <si>
    <t>Spring Hill</t>
  </si>
  <si>
    <t>Topeka North</t>
  </si>
  <si>
    <t>Kansas City</t>
  </si>
  <si>
    <t>Overland Park South</t>
  </si>
  <si>
    <t>Emporia</t>
  </si>
  <si>
    <t>Overland Park</t>
  </si>
  <si>
    <t>Shawnee</t>
  </si>
  <si>
    <t>Gardner</t>
  </si>
  <si>
    <t>Lawrence</t>
  </si>
  <si>
    <t>Shawnee Mission</t>
  </si>
  <si>
    <t>Paola</t>
  </si>
  <si>
    <t>Topeka</t>
  </si>
  <si>
    <t>Junction City</t>
  </si>
  <si>
    <t>Osawatomie</t>
  </si>
  <si>
    <t>Overbrook</t>
  </si>
  <si>
    <t>Louisburg</t>
  </si>
  <si>
    <t>Garnett</t>
  </si>
  <si>
    <t>Johnson County-Sunset</t>
  </si>
  <si>
    <t>Blue Valley (Overland Park)</t>
  </si>
  <si>
    <t>Emporia Sunrise</t>
  </si>
  <si>
    <t>Frankfort</t>
  </si>
  <si>
    <t>Howard</t>
  </si>
  <si>
    <t>Junction City-Flint Hills</t>
  </si>
  <si>
    <t>Seneca</t>
  </si>
  <si>
    <t>Yates Center</t>
  </si>
  <si>
    <t>District 5790</t>
  </si>
  <si>
    <t>Arlington Sunset</t>
  </si>
  <si>
    <t>Abilene Southwest</t>
  </si>
  <si>
    <t>Trophy Club</t>
  </si>
  <si>
    <t>Golden Triangle (NE Tarrant County)</t>
  </si>
  <si>
    <t>Mansfield Sunrise</t>
  </si>
  <si>
    <t>Lewisville</t>
  </si>
  <si>
    <t>Fort Worth-International</t>
  </si>
  <si>
    <t>Southwest Wichita Falls</t>
  </si>
  <si>
    <t>Brownwood</t>
  </si>
  <si>
    <t>Mineral Wells</t>
  </si>
  <si>
    <t>Grapevine</t>
  </si>
  <si>
    <t>Bowie</t>
  </si>
  <si>
    <t>Keller</t>
  </si>
  <si>
    <t>Fort Worth Southwest</t>
  </si>
  <si>
    <t>Eastland</t>
  </si>
  <si>
    <t>Decatur</t>
  </si>
  <si>
    <t>Vernon</t>
  </si>
  <si>
    <t>Aledo</t>
  </si>
  <si>
    <t>Burleson</t>
  </si>
  <si>
    <t>Chappell</t>
  </si>
  <si>
    <t>Cozad</t>
  </si>
  <si>
    <t>Gothenburg</t>
  </si>
  <si>
    <t>Grant</t>
  </si>
  <si>
    <t>Kimball</t>
  </si>
  <si>
    <t>Lexington</t>
  </si>
  <si>
    <t>St. Paul</t>
  </si>
  <si>
    <t>Grand Island Sunrise</t>
  </si>
  <si>
    <t>North Platte Sunrise</t>
  </si>
  <si>
    <t>Burwell</t>
  </si>
  <si>
    <t>Gothenburg After Dark</t>
  </si>
  <si>
    <t>North Platte</t>
  </si>
  <si>
    <t>McCook</t>
  </si>
  <si>
    <t>Broken Bow Area</t>
  </si>
  <si>
    <t>Holdrege</t>
  </si>
  <si>
    <t>Grand Island</t>
  </si>
  <si>
    <t>Kearney Dawn</t>
  </si>
  <si>
    <t>Cambridge</t>
  </si>
  <si>
    <t>Valentine</t>
  </si>
  <si>
    <t>Rushville</t>
  </si>
  <si>
    <t>Ord</t>
  </si>
  <si>
    <t>Ansley</t>
  </si>
  <si>
    <t>Broken Bow</t>
  </si>
  <si>
    <t>Crawford</t>
  </si>
  <si>
    <t>Eustis</t>
  </si>
  <si>
    <t>Franklin</t>
  </si>
  <si>
    <t>Indianola</t>
  </si>
  <si>
    <t>Kearney on the Bricks</t>
  </si>
  <si>
    <t>Orleans</t>
  </si>
  <si>
    <t>Lincoln Giving Spirits Evening</t>
  </si>
  <si>
    <t>Lincoln South</t>
  </si>
  <si>
    <t>Lincoln East</t>
  </si>
  <si>
    <t>Red Oak</t>
  </si>
  <si>
    <t>David City</t>
  </si>
  <si>
    <t>Hebron</t>
  </si>
  <si>
    <t>Avoca</t>
  </si>
  <si>
    <t>Beatrice</t>
  </si>
  <si>
    <t>Council Bluffs Centennial</t>
  </si>
  <si>
    <t>Omaha-Suburban</t>
  </si>
  <si>
    <t>Omaha Northwest</t>
  </si>
  <si>
    <t>Omaha Night</t>
  </si>
  <si>
    <t>Seward</t>
  </si>
  <si>
    <t>York</t>
  </si>
  <si>
    <t>Bellevue Papillion</t>
  </si>
  <si>
    <t>Falls City</t>
  </si>
  <si>
    <t>Columbus</t>
  </si>
  <si>
    <t>Humboldt</t>
  </si>
  <si>
    <t>Shenandoah</t>
  </si>
  <si>
    <t>Glenwood</t>
  </si>
  <si>
    <t>Western Douglas County</t>
  </si>
  <si>
    <t>Friend</t>
  </si>
  <si>
    <t>Wayne</t>
  </si>
  <si>
    <t>Omaha</t>
  </si>
  <si>
    <t>Norfolk</t>
  </si>
  <si>
    <t>Pawnee City</t>
  </si>
  <si>
    <t>Nebraska City</t>
  </si>
  <si>
    <t>Crete</t>
  </si>
  <si>
    <t>Omaha-Millard</t>
  </si>
  <si>
    <t>Council Bluffs</t>
  </si>
  <si>
    <t>Blair</t>
  </si>
  <si>
    <t>Columbus Morning</t>
  </si>
  <si>
    <t>Plattsmouth</t>
  </si>
  <si>
    <t>Omaha Morning</t>
  </si>
  <si>
    <t>Geneva</t>
  </si>
  <si>
    <t>Omaha West</t>
  </si>
  <si>
    <t>Fairbury</t>
  </si>
  <si>
    <t>Lincoln Sunrise</t>
  </si>
  <si>
    <t>Clarinda</t>
  </si>
  <si>
    <t>Schuyler</t>
  </si>
  <si>
    <t>Omaha-North</t>
  </si>
  <si>
    <t>District 5680</t>
  </si>
  <si>
    <t>Downs 5670</t>
  </si>
  <si>
    <t>Osborne 5670</t>
  </si>
  <si>
    <t>Sterling 5670</t>
  </si>
  <si>
    <t>E-Club of Heart of America District 5670</t>
  </si>
  <si>
    <t>Hill City 5670</t>
  </si>
  <si>
    <t>Lyons 5670</t>
  </si>
  <si>
    <t>Great Bend 5670</t>
  </si>
  <si>
    <t>Derby 5690</t>
  </si>
  <si>
    <t>Dodge City 5690</t>
  </si>
  <si>
    <t>Abilene 5670</t>
  </si>
  <si>
    <t>Arkansas City 5690</t>
  </si>
  <si>
    <t>Washington 5670</t>
  </si>
  <si>
    <t>Clay Center 5670</t>
  </si>
  <si>
    <t>Salina  5670</t>
  </si>
  <si>
    <t>Wichita 5690</t>
  </si>
  <si>
    <t>Beloit 5670</t>
  </si>
  <si>
    <t>Concordia 5670</t>
  </si>
  <si>
    <t>Ellinwood 5670</t>
  </si>
  <si>
    <t>Ellis 5670</t>
  </si>
  <si>
    <t>Hays  5670</t>
  </si>
  <si>
    <t>Hoxie 5670</t>
  </si>
  <si>
    <t>Lindsborg 5670</t>
  </si>
  <si>
    <t>Ness City 5670</t>
  </si>
  <si>
    <t>Norton 5670</t>
  </si>
  <si>
    <t>Oberlin 5670</t>
  </si>
  <si>
    <t>Phillipsburg 5670</t>
  </si>
  <si>
    <t>Russell 5670</t>
  </si>
  <si>
    <t>Sharon Springs 5670</t>
  </si>
  <si>
    <t>Garden City 5690</t>
  </si>
  <si>
    <t>Hugoton 5690</t>
  </si>
  <si>
    <t>Kingman 5690</t>
  </si>
  <si>
    <t>Kinsley 5690</t>
  </si>
  <si>
    <t>Larned 5690</t>
  </si>
  <si>
    <t>Liberal 5670</t>
  </si>
  <si>
    <t>Syracuse 5690</t>
  </si>
  <si>
    <t>Detroit Lakes</t>
  </si>
  <si>
    <t>Duluth Skyline</t>
  </si>
  <si>
    <t>Bismarck</t>
  </si>
  <si>
    <t>Park Rapids</t>
  </si>
  <si>
    <t>Fargo</t>
  </si>
  <si>
    <t>Duluth</t>
  </si>
  <si>
    <t>Fergus Falls Sunrise</t>
  </si>
  <si>
    <t>Thunder Bay (Fort William)</t>
  </si>
  <si>
    <t>Thunder Bay (Port Arthur)</t>
  </si>
  <si>
    <t>Fosston</t>
  </si>
  <si>
    <t>Hibbing</t>
  </si>
  <si>
    <t>Little Falls</t>
  </si>
  <si>
    <t>Wadena</t>
  </si>
  <si>
    <t>Bowman</t>
  </si>
  <si>
    <t>Devils Lake</t>
  </si>
  <si>
    <t>Jamestown</t>
  </si>
  <si>
    <t>Minot</t>
  </si>
  <si>
    <t>Watford City</t>
  </si>
  <si>
    <t>Bismarck Far West</t>
  </si>
  <si>
    <t>Bemidji Sunrise</t>
  </si>
  <si>
    <t>Hibbing-Chisholm Breakfast</t>
  </si>
  <si>
    <t>Minot Sunrise</t>
  </si>
  <si>
    <t>Aitkin Lakes Area</t>
  </si>
  <si>
    <t>Grand Forks A.M.</t>
  </si>
  <si>
    <t>East Range Centennial (Biwabik)</t>
  </si>
  <si>
    <t>Wahpeton Breckenridge</t>
  </si>
  <si>
    <t>Brainerd</t>
  </si>
  <si>
    <t>Fargo-West</t>
  </si>
  <si>
    <t>Perham</t>
  </si>
  <si>
    <t>Moorhead</t>
  </si>
  <si>
    <t>Fargo-Moorhead AM</t>
  </si>
  <si>
    <t>Thunder Bay (Lakehead)</t>
  </si>
  <si>
    <t>Bemidji</t>
  </si>
  <si>
    <t>Brainerd Lakes Sunrise</t>
  </si>
  <si>
    <t>Thief River Falls</t>
  </si>
  <si>
    <t>Duluth Harbortown</t>
  </si>
  <si>
    <t>Staples</t>
  </si>
  <si>
    <t>Grand Rapids Centennial</t>
  </si>
  <si>
    <t>Bagley</t>
  </si>
  <si>
    <t>Superior Sunrise Centennial</t>
  </si>
  <si>
    <t>Cloquet</t>
  </si>
  <si>
    <t>Fergus Falls</t>
  </si>
  <si>
    <t>Fargo Moorhead PM</t>
  </si>
  <si>
    <t>Quad Cities/Eveleth, Gilbert, Mountain Iron &amp; Virginia</t>
  </si>
  <si>
    <t>Pelican Rapids</t>
  </si>
  <si>
    <t>Crookston</t>
  </si>
  <si>
    <t>Baudette</t>
  </si>
  <si>
    <t>District 5610</t>
  </si>
  <si>
    <t>Mobridge</t>
  </si>
  <si>
    <t>Mapleton</t>
  </si>
  <si>
    <t>Rock Valley</t>
  </si>
  <si>
    <t>Sibley</t>
  </si>
  <si>
    <t>Cherokee</t>
  </si>
  <si>
    <t>Yankton</t>
  </si>
  <si>
    <t>Le Mars</t>
  </si>
  <si>
    <t>Marshall Sunrise</t>
  </si>
  <si>
    <t>Spearfish-Northern Black Hills</t>
  </si>
  <si>
    <t>Sioux Falls West</t>
  </si>
  <si>
    <t>Denison</t>
  </si>
  <si>
    <t>Suburban Sioux City</t>
  </si>
  <si>
    <t>Luverne</t>
  </si>
  <si>
    <t>Marshall</t>
  </si>
  <si>
    <t>Minneota</t>
  </si>
  <si>
    <t>Brookings</t>
  </si>
  <si>
    <t>Centerville</t>
  </si>
  <si>
    <t>Clark</t>
  </si>
  <si>
    <t>Gettysburg</t>
  </si>
  <si>
    <t>Huron</t>
  </si>
  <si>
    <t>Mitchell</t>
  </si>
  <si>
    <t>Scotland</t>
  </si>
  <si>
    <t>Tyndall</t>
  </si>
  <si>
    <t>Vermillion</t>
  </si>
  <si>
    <t>Wagner</t>
  </si>
  <si>
    <t>Winner</t>
  </si>
  <si>
    <t>Sioux Falls North</t>
  </si>
  <si>
    <t>Pierre-Fort Pierre</t>
  </si>
  <si>
    <t>Rapid City</t>
  </si>
  <si>
    <t>Madison</t>
  </si>
  <si>
    <t>Custer</t>
  </si>
  <si>
    <t>Hot Springs</t>
  </si>
  <si>
    <t>Sioux Falls South</t>
  </si>
  <si>
    <t>Downtown Sioux Falls</t>
  </si>
  <si>
    <t>Sioux City</t>
  </si>
  <si>
    <t>Canton</t>
  </si>
  <si>
    <t>Watertown</t>
  </si>
  <si>
    <t>Gregory</t>
  </si>
  <si>
    <t>Rapid City Rushmore</t>
  </si>
  <si>
    <t>Rapid City Evening</t>
  </si>
  <si>
    <t>South Sioux City</t>
  </si>
  <si>
    <t>Deadwood</t>
  </si>
  <si>
    <t>Hill City</t>
  </si>
  <si>
    <t>Sioux Falls East</t>
  </si>
  <si>
    <t>Sturgis</t>
  </si>
  <si>
    <t>District 5630</t>
  </si>
  <si>
    <t>Imperial</t>
  </si>
  <si>
    <t>Alma</t>
  </si>
  <si>
    <t>Ogallala</t>
  </si>
  <si>
    <t>Hastings Sunrise</t>
  </si>
  <si>
    <t>Alliance</t>
  </si>
  <si>
    <t>O'Neill</t>
  </si>
  <si>
    <t>Hastings</t>
  </si>
  <si>
    <t>Kearney</t>
  </si>
  <si>
    <t>Chadron</t>
  </si>
  <si>
    <t>District</t>
  </si>
  <si>
    <t>7/1/2011</t>
  </si>
  <si>
    <t>7/1/2012</t>
  </si>
  <si>
    <t>7/1/2013</t>
  </si>
  <si>
    <t>7/1/2014</t>
  </si>
  <si>
    <t>7/1/2015</t>
  </si>
  <si>
    <t>7/1/2016</t>
  </si>
  <si>
    <t>7/1/2017</t>
  </si>
  <si>
    <t>%</t>
  </si>
  <si>
    <t>Caldwell</t>
  </si>
  <si>
    <t>Aberdeen</t>
  </si>
  <si>
    <t>TOTAL</t>
  </si>
  <si>
    <t>Color Code</t>
  </si>
  <si>
    <t>Increase in membership over July 1st</t>
  </si>
  <si>
    <t>No change in membership over  July 1st</t>
  </si>
  <si>
    <t>Decrease in membership over  July 1st</t>
  </si>
  <si>
    <t>Terminated Clubs</t>
  </si>
  <si>
    <t>New Club</t>
  </si>
  <si>
    <t>Monticello</t>
  </si>
  <si>
    <t>Richfield</t>
  </si>
  <si>
    <t>Buffalo</t>
  </si>
  <si>
    <t>Sterling</t>
  </si>
  <si>
    <t>Evanston</t>
  </si>
  <si>
    <t xml:space="preserve">TOTAL </t>
  </si>
  <si>
    <t>Aurora</t>
  </si>
  <si>
    <t>Erie</t>
  </si>
  <si>
    <t>Platteville</t>
  </si>
  <si>
    <t>Burlington</t>
  </si>
  <si>
    <t>Olathe</t>
  </si>
  <si>
    <t>Melrose</t>
  </si>
  <si>
    <t>Farmington</t>
  </si>
  <si>
    <t>Manhattan</t>
  </si>
  <si>
    <t>Marysville</t>
  </si>
  <si>
    <t>Burlingame</t>
  </si>
  <si>
    <t>Club ID</t>
  </si>
  <si>
    <t>Arnold</t>
  </si>
  <si>
    <t>Livingston</t>
  </si>
  <si>
    <t>Lodi</t>
  </si>
  <si>
    <t>Stockton</t>
  </si>
  <si>
    <t>Gonzales</t>
  </si>
  <si>
    <t>Sanger</t>
  </si>
  <si>
    <t>Taft</t>
  </si>
  <si>
    <t>Wilmington</t>
  </si>
  <si>
    <t>Apple Valley</t>
  </si>
  <si>
    <t>Lancaster</t>
  </si>
  <si>
    <t>Mesquite</t>
  </si>
  <si>
    <t>Mesquite Sunrise</t>
  </si>
  <si>
    <t>Pasadena</t>
  </si>
  <si>
    <t>Orange</t>
  </si>
  <si>
    <t>Villa Park</t>
  </si>
  <si>
    <t>San Diego</t>
  </si>
  <si>
    <t>San Marcos</t>
  </si>
  <si>
    <t>Superior</t>
  </si>
  <si>
    <t>Sidney</t>
  </si>
  <si>
    <t>Sumner</t>
  </si>
  <si>
    <t>Victoria</t>
  </si>
  <si>
    <t>Auburn</t>
  </si>
  <si>
    <t>Bellevue</t>
  </si>
  <si>
    <t>Creston</t>
  </si>
  <si>
    <t>Deer Park</t>
  </si>
  <si>
    <t>Grand Forks</t>
  </si>
  <si>
    <t>Canby</t>
  </si>
  <si>
    <t>Dallas</t>
  </si>
  <si>
    <t>Hillsboro</t>
  </si>
  <si>
    <t>Portland</t>
  </si>
  <si>
    <t>West Salem</t>
  </si>
  <si>
    <t>Ashland</t>
  </si>
  <si>
    <t>Springfield</t>
  </si>
  <si>
    <t>Clear Lake</t>
  </si>
  <si>
    <t>Antioch</t>
  </si>
  <si>
    <t>Corning</t>
  </si>
  <si>
    <t>Dixon</t>
  </si>
  <si>
    <t>Richmond</t>
  </si>
  <si>
    <t>Lincoln</t>
  </si>
  <si>
    <t>Roseville</t>
  </si>
  <si>
    <t>Ely</t>
  </si>
  <si>
    <t>Greenville</t>
  </si>
  <si>
    <t>Minden</t>
  </si>
  <si>
    <t>Dublin</t>
  </si>
  <si>
    <t>Fremont</t>
  </si>
  <si>
    <t>Pleasanton</t>
  </si>
  <si>
    <t>Total</t>
  </si>
  <si>
    <t>Norwalk</t>
  </si>
  <si>
    <t>7/1/2018</t>
  </si>
  <si>
    <t>7/1/2019</t>
  </si>
  <si>
    <t>Subtotal 29</t>
  </si>
  <si>
    <t>Subtotal 25b</t>
  </si>
  <si>
    <t>DISTRICT 5580</t>
  </si>
  <si>
    <t>Grand Forks Downtown</t>
  </si>
  <si>
    <t>International Falls</t>
  </si>
  <si>
    <t>Duluth Superior Eco</t>
  </si>
  <si>
    <t>Central Lakes-Pequot Lakes</t>
  </si>
  <si>
    <t>Williston</t>
  </si>
  <si>
    <t>East Grand Forks</t>
  </si>
  <si>
    <t>Long Prairie</t>
  </si>
  <si>
    <t>Grand Rapids</t>
  </si>
  <si>
    <t>Nipigon</t>
  </si>
  <si>
    <t>Detroit Lakes Breakfast</t>
  </si>
  <si>
    <t>Walker</t>
  </si>
  <si>
    <t>Dickinson</t>
  </si>
  <si>
    <t>North Shore Two Harbors</t>
  </si>
  <si>
    <t>Collin County</t>
  </si>
  <si>
    <t>E-Club of Global Travelers</t>
  </si>
  <si>
    <t>Evanston Nouveau</t>
  </si>
  <si>
    <t>San Antonio Pearl</t>
  </si>
  <si>
    <t>El Campo Literacy Advocates</t>
  </si>
  <si>
    <t>Change from Last Yr</t>
  </si>
  <si>
    <r>
      <t xml:space="preserve">Austin Centennial </t>
    </r>
    <r>
      <rPr>
        <i/>
        <sz val="10"/>
        <color indexed="8"/>
        <rFont val="Calibri"/>
        <family val="2"/>
      </rPr>
      <t>(not a duplicate)</t>
    </r>
  </si>
  <si>
    <r>
      <t xml:space="preserve">Teague </t>
    </r>
    <r>
      <rPr>
        <i/>
        <sz val="10"/>
        <color indexed="8"/>
        <rFont val="Calibri"/>
        <family val="2"/>
      </rPr>
      <t>(not a duplicate)</t>
    </r>
  </si>
  <si>
    <t>2021-07-01</t>
  </si>
  <si>
    <t>Merged into 24231 Austin Central in FYE 2021</t>
  </si>
  <si>
    <t>Merged with 89873 Austin Central in FYE 2021</t>
  </si>
  <si>
    <t>Merged FYE 2021</t>
  </si>
  <si>
    <t>Resignation FYE 2021</t>
  </si>
  <si>
    <t>Merged into 26002 Madison &amp; renamed Fitchburg Verona Horizons in FYE 2021</t>
  </si>
  <si>
    <t>31702 merged into 26002 Madison Horizons &amp; renamed Fitchburg Verona Horizons in FYE 2021</t>
  </si>
  <si>
    <t>Resignation in FYE 2021</t>
  </si>
  <si>
    <t>Nonpayment Dues in FYE 2021</t>
  </si>
  <si>
    <t>Nonpayment of dues in FYE 2021</t>
  </si>
  <si>
    <t>Merged in FYE 2021</t>
  </si>
  <si>
    <t>Merged with Greater San Marcus in FYE 2021</t>
  </si>
  <si>
    <t>Added new Veterans Satellite in FYE 2021</t>
  </si>
  <si>
    <t>Spun off new Pearl club in FYE 2021</t>
  </si>
  <si>
    <t>Merged into San Marcos in FYE 2021</t>
  </si>
  <si>
    <t>Pilot Knob</t>
  </si>
  <si>
    <t>Reinstated Club</t>
  </si>
  <si>
    <t>Resignation FYE 2022</t>
  </si>
  <si>
    <t>Resignation in FYE 2022</t>
  </si>
  <si>
    <t>Failure to Function in FYE 2022</t>
  </si>
  <si>
    <t>District 5840 to Combat Human Trafficking</t>
  </si>
  <si>
    <t>Spring Klein</t>
  </si>
  <si>
    <t>Minnesota Pride</t>
  </si>
  <si>
    <t>Texas, the Lone Star Rotary E-Club</t>
  </si>
  <si>
    <t>An eclub in Mexico merged into #1982</t>
  </si>
  <si>
    <t>Resigned in FYE 2022</t>
  </si>
  <si>
    <t>29366 Sunrise merged into 2701 in FYE 2022</t>
  </si>
  <si>
    <t>Merged into 2700 in FYE 2022</t>
  </si>
  <si>
    <t>Merged into 2701 in FYE 2022</t>
  </si>
  <si>
    <t>Madison West Middleton</t>
  </si>
  <si>
    <t>2699 merged into 2700 and renamed Madison West Middleton in FYE 2022</t>
  </si>
  <si>
    <t>3122 merged into 24259 in FYE 2022</t>
  </si>
  <si>
    <t>Transferred to D6000</t>
  </si>
  <si>
    <t>Oxford</t>
  </si>
  <si>
    <t>Hawarden</t>
  </si>
  <si>
    <t>Goodland 5670</t>
  </si>
  <si>
    <t>Wichita Falls</t>
  </si>
  <si>
    <t>Frisco Sunrise</t>
  </si>
  <si>
    <t>Karnes City</t>
  </si>
  <si>
    <t>Georgetown-Sun City</t>
  </si>
  <si>
    <t>Bay City</t>
  </si>
  <si>
    <t>Groves</t>
  </si>
  <si>
    <t>Laredo Next Generation</t>
  </si>
  <si>
    <t>Bloomington</t>
  </si>
  <si>
    <t>Rosemount</t>
  </si>
  <si>
    <t>Hampton</t>
  </si>
  <si>
    <t>Iowa City</t>
  </si>
  <si>
    <t>Marion</t>
  </si>
  <si>
    <t>DeForest Area</t>
  </si>
  <si>
    <t>Ripon</t>
  </si>
  <si>
    <t>DeKalb</t>
  </si>
  <si>
    <t>Highland Park/Highwood</t>
  </si>
  <si>
    <t>2022-07-01</t>
  </si>
  <si>
    <t>Number of Clubs</t>
  </si>
  <si>
    <t>Nonpayment of dues in FYE 2021; Reinstated Sept 2022</t>
  </si>
  <si>
    <t>Lack of members July 2022</t>
  </si>
  <si>
    <t>Resignation Aug 2022</t>
  </si>
  <si>
    <t>Changemakers</t>
  </si>
  <si>
    <t>Iron Range Virginia</t>
  </si>
  <si>
    <t>Oshkosh on the Water</t>
  </si>
  <si>
    <t>Mequon Milwaukee Diversity Passport</t>
  </si>
  <si>
    <t>E-club of Suicide Prevention and Brain Health</t>
  </si>
  <si>
    <t>Preston Hollow</t>
  </si>
  <si>
    <t>Austin County</t>
  </si>
  <si>
    <t>fka Sealy</t>
  </si>
  <si>
    <t>fka Houston Northwest Sunset</t>
  </si>
  <si>
    <t>fka Humble</t>
  </si>
  <si>
    <t>Greater Houston Veteran's</t>
  </si>
  <si>
    <t>Lake Houston Area</t>
  </si>
  <si>
    <t>fka Gulfway-Hobby Airport (Houston)</t>
  </si>
  <si>
    <t>fka 288 Corridor (Pearland)</t>
  </si>
  <si>
    <t>Houston Hobby Area</t>
  </si>
  <si>
    <t>District 5890 in Action</t>
  </si>
  <si>
    <t>fka Fort Bend County (Sugar Land)</t>
  </si>
  <si>
    <t>Harris County-Medical Center</t>
  </si>
  <si>
    <t>Downtown Palestine</t>
  </si>
  <si>
    <t>fka E-Club of Distric 5960</t>
  </si>
  <si>
    <t>Cultural Exchange Enthusiasts (D5960)</t>
  </si>
  <si>
    <t>fka Mt. Vernon-Lisbon</t>
  </si>
  <si>
    <t>Linn County</t>
  </si>
  <si>
    <t>Pocahontas Area</t>
  </si>
  <si>
    <t>Fitchburg Verona Horizons</t>
  </si>
  <si>
    <t>fka Northern Winnebago County</t>
  </si>
  <si>
    <t>Rockton-Roscoe</t>
  </si>
  <si>
    <t>McHenry Area</t>
  </si>
  <si>
    <t>fka Mount Prospect/Prosect Heights</t>
  </si>
  <si>
    <t>River Citeis-Greater Mount Prospect Area</t>
  </si>
  <si>
    <t>Chicago Citywide Service</t>
  </si>
  <si>
    <t>fka Chicago World Nations</t>
  </si>
  <si>
    <t>Chicago Six Corners</t>
  </si>
  <si>
    <t>Rancho Viejo</t>
  </si>
  <si>
    <t>Count Change</t>
  </si>
  <si>
    <t>Rotary Club Members (Excluding Rotaract) at Beginning of Fiscal Year</t>
  </si>
  <si>
    <t>Rotary Clubs</t>
  </si>
  <si>
    <t>Rotaract Clubs</t>
  </si>
  <si>
    <t>Change in Members from LY</t>
  </si>
  <si>
    <t>Rotaract Club Name</t>
  </si>
  <si>
    <t>Rotary Club Name</t>
  </si>
  <si>
    <t>Resignation in FYE 2023</t>
  </si>
  <si>
    <t>La Cantera</t>
  </si>
  <si>
    <t>Kerrville Community</t>
  </si>
  <si>
    <t>Formed with about 10 transfers</t>
  </si>
  <si>
    <t>Social Equity and Impact</t>
  </si>
  <si>
    <t>DCTC</t>
  </si>
  <si>
    <t>Augustana College</t>
  </si>
  <si>
    <t>Brookings, South Dakota</t>
  </si>
  <si>
    <t>McPherson College</t>
  </si>
  <si>
    <t>Tarrant County College Northwest Campus</t>
  </si>
  <si>
    <t>University of Dallas</t>
  </si>
  <si>
    <t>Southwestern University</t>
  </si>
  <si>
    <t>Carroll University</t>
  </si>
  <si>
    <t>Illinois Valley Community College</t>
  </si>
  <si>
    <r>
      <t>2023-07</t>
    </r>
    <r>
      <rPr>
        <b/>
        <sz val="11"/>
        <rFont val="Calibri"/>
        <family val="2"/>
      </rPr>
      <t>-01</t>
    </r>
  </si>
  <si>
    <t>Kaleidoscope</t>
  </si>
  <si>
    <t>Cheyenne County</t>
  </si>
  <si>
    <t xml:space="preserve"> Failure to Function RYE 2024</t>
  </si>
  <si>
    <t>2023-07-01</t>
  </si>
  <si>
    <t>`</t>
  </si>
  <si>
    <t>Ankeny Evening</t>
  </si>
  <si>
    <t>Current membership either below 20 members or decreased 10% or more</t>
  </si>
  <si>
    <t>Lack of Members</t>
  </si>
  <si>
    <t>86505 Chippeway Valley Afer Hours merged into 2682 in FYE 2024</t>
  </si>
  <si>
    <t>86505 merged into Eau Claire in FYE 2024</t>
  </si>
  <si>
    <t>Resignation/Other in FYE 2024</t>
  </si>
  <si>
    <t>Resignation/Other in FYE 2023</t>
  </si>
  <si>
    <t>Terminated FYE 2023</t>
  </si>
  <si>
    <t xml:space="preserve"> Resignation/Other FYE 2024</t>
  </si>
  <si>
    <t>The University of Texas at Dallas</t>
  </si>
  <si>
    <t>Failure to Function in FYE 2024</t>
  </si>
  <si>
    <t>Current membership below 20 members</t>
  </si>
  <si>
    <t>Peru State College</t>
  </si>
  <si>
    <t>Missouri River</t>
  </si>
  <si>
    <t>Wausau After Hours</t>
  </si>
  <si>
    <t>Spun off new After Hours club in FYE 2024</t>
  </si>
  <si>
    <t>Thomas Jefferson Rusk</t>
  </si>
  <si>
    <t>Jim Wells County</t>
  </si>
  <si>
    <t>Formed with about 14 transfers in FYE 2024</t>
  </si>
  <si>
    <t>Central Texas College</t>
  </si>
  <si>
    <t>Texas State Technical College</t>
  </si>
  <si>
    <t>Iowa City Area</t>
  </si>
  <si>
    <t>Rotaract DSM</t>
  </si>
  <si>
    <t>Harper College</t>
  </si>
  <si>
    <t>National Louis University</t>
  </si>
  <si>
    <t>Rotaract Club Members at Beginning of Fiscal Year</t>
  </si>
  <si>
    <t>District Totals</t>
  </si>
  <si>
    <t>Total Rotaractors</t>
  </si>
  <si>
    <t>Terminated Rotaract Club Name</t>
  </si>
  <si>
    <t>Club merged 13-Feb-2024</t>
  </si>
  <si>
    <t>Merged with Kenosha West in FYE 2024</t>
  </si>
  <si>
    <t>Sauk Valley Community College</t>
  </si>
  <si>
    <t xml:space="preserve"> Lack of Members in FYE 2024; FKA Curtis</t>
  </si>
  <si>
    <t>The Good Life</t>
  </si>
  <si>
    <t>University of Wisconsin-Platteville</t>
  </si>
  <si>
    <t>Barrington Afterhours</t>
  </si>
  <si>
    <t>Aurora First Light</t>
  </si>
  <si>
    <r>
      <t>2024-07</t>
    </r>
    <r>
      <rPr>
        <b/>
        <sz val="11"/>
        <rFont val="Calibri"/>
        <family val="2"/>
      </rPr>
      <t>-01</t>
    </r>
  </si>
  <si>
    <t>2024-07-01</t>
  </si>
  <si>
    <t>20243-07-01</t>
  </si>
  <si>
    <t>Formed with about 11 transfers; Resignation in FYE 2025</t>
  </si>
  <si>
    <t>Resignation in FYE 2025</t>
  </si>
  <si>
    <t>Austin North Metro Passport</t>
  </si>
  <si>
    <t>Per RI</t>
  </si>
  <si>
    <t>Add Rotaract</t>
  </si>
  <si>
    <t>Total Per RI</t>
  </si>
  <si>
    <t>Unlocated Difference</t>
  </si>
  <si>
    <t>New</t>
  </si>
  <si>
    <t>Rotary International Region 36 (Zones 25b &amp; 29)</t>
  </si>
  <si>
    <t>Subtotal Zone 29</t>
  </si>
  <si>
    <t>Subtotal Zone 25b</t>
  </si>
  <si>
    <t xml:space="preserve"> Resignation/Other FYE 2025</t>
  </si>
  <si>
    <t>Concordia University Nebraska</t>
  </si>
  <si>
    <t>Resignation/Other FYE 2025</t>
  </si>
  <si>
    <t>Thunder Bay</t>
  </si>
  <si>
    <t>Twin Ports</t>
  </si>
  <si>
    <t>Augustana University</t>
  </si>
  <si>
    <t>Rapid City-SDSM&amp;T</t>
  </si>
  <si>
    <t>The University of South Dakota</t>
  </si>
  <si>
    <t>Lake Mac</t>
  </si>
  <si>
    <t>University of Nebraska at Kearney</t>
  </si>
  <si>
    <t>The University of Nebraska-Lincoln</t>
  </si>
  <si>
    <t>Wayne State College</t>
  </si>
  <si>
    <t>Manhattan/Kansas State University</t>
  </si>
  <si>
    <t>University of Kansas</t>
  </si>
  <si>
    <t>Washburn University</t>
  </si>
  <si>
    <t>Western KC</t>
  </si>
  <si>
    <t>Granbury, Texas</t>
  </si>
  <si>
    <t>Midwestern State University</t>
  </si>
  <si>
    <t>University of North Texas</t>
  </si>
  <si>
    <t>UT Arlington</t>
  </si>
  <si>
    <t>Austin College</t>
  </si>
  <si>
    <t>Best Southwest</t>
  </si>
  <si>
    <t>Collin Preston College</t>
  </si>
  <si>
    <t>DeSoto</t>
  </si>
  <si>
    <t>Plano Community</t>
  </si>
  <si>
    <t>Texas State University</t>
  </si>
  <si>
    <t>Trinity University</t>
  </si>
  <si>
    <t>St. Mary's University</t>
  </si>
  <si>
    <t>Baylor</t>
  </si>
  <si>
    <t>Lonestar E-Club of Central Texas</t>
  </si>
  <si>
    <t>E-Club of Greater Houston Area</t>
  </si>
  <si>
    <t>Houston Innovation Corridor</t>
  </si>
  <si>
    <t>Lee College</t>
  </si>
  <si>
    <t>The University of Houston</t>
  </si>
  <si>
    <t>West Houston/Katy</t>
  </si>
  <si>
    <t>College of the Mainland</t>
  </si>
  <si>
    <t>Hope Village</t>
  </si>
  <si>
    <t>Lamar University</t>
  </si>
  <si>
    <t>SHSU</t>
  </si>
  <si>
    <t>Texas A &amp; M University</t>
  </si>
  <si>
    <t>Mission, Texas</t>
  </si>
  <si>
    <t>RGV Leaders</t>
  </si>
  <si>
    <t>Texas A&amp;M International University</t>
  </si>
  <si>
    <t>Texas A&amp;M University-Corpus Christi</t>
  </si>
  <si>
    <t>The University of Houston-Victoria</t>
  </si>
  <si>
    <t>The Woodlands</t>
  </si>
  <si>
    <t>eClub for the Environment</t>
  </si>
  <si>
    <t>Saint Cloud</t>
  </si>
  <si>
    <t>South Metro Networking</t>
  </si>
  <si>
    <t>Twin Cities</t>
  </si>
  <si>
    <t>Cornell College</t>
  </si>
  <si>
    <t>Waldorf University</t>
  </si>
  <si>
    <t>Iowa State University</t>
  </si>
  <si>
    <t>Simpson College</t>
  </si>
  <si>
    <t>University of Iowa</t>
  </si>
  <si>
    <t>University of Wisconsin</t>
  </si>
  <si>
    <t>Lakeland University</t>
  </si>
  <si>
    <t>Midwest Veterans</t>
  </si>
  <si>
    <t>Northwestern University</t>
  </si>
  <si>
    <t>Chicagoland Lithuanians</t>
  </si>
  <si>
    <t>Concordia-Chicago</t>
  </si>
  <si>
    <t>North Central College</t>
  </si>
  <si>
    <t>Morris - Young Professionals Division</t>
  </si>
  <si>
    <t>University of Texas at Austin</t>
  </si>
  <si>
    <t>2025-04-11</t>
  </si>
  <si>
    <t>The  satellite Clubs in this district were given an ID number and my have been counted 2x</t>
  </si>
  <si>
    <t>0.00%%</t>
  </si>
  <si>
    <t>Club Merged with  Overland Park</t>
  </si>
  <si>
    <t xml:space="preserve">Harbor merged with West to form Breakfast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</si>
</sst>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"/>
    <numFmt numFmtId="165" formatCode="yyyy\-mm\-dd;@"/>
    <numFmt numFmtId="166" formatCode="_(* #,##0_);_(* \(#,##0\);_(* &quot;-&quot;??_);_(@_)"/>
  </numFmts>
  <fonts count="57" x14ac:knownFonts="1">
    <font>
      <sz val="10"/>
      <color indexed="8"/>
      <name val="Bookman Old Style"/>
      <family val="2"/>
    </font>
    <font>
      <sz val="10"/>
      <color indexed="8"/>
      <name val="Bookman Old Style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sz val="9"/>
      <color rgb="FF333333"/>
      <name val="Arial"/>
      <family val="2"/>
    </font>
    <font>
      <b/>
      <sz val="14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727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21">
    <xf numFmtId="0" fontId="0" fillId="0" borderId="0" xfId="0"/>
    <xf numFmtId="0" fontId="16" fillId="0" borderId="0" xfId="0" applyFont="1"/>
    <xf numFmtId="0" fontId="17" fillId="3" borderId="0" xfId="2" applyFont="1" applyFill="1" applyAlignment="1">
      <alignment horizontal="center"/>
    </xf>
    <xf numFmtId="49" fontId="17" fillId="0" borderId="0" xfId="2" applyNumberFormat="1" applyFont="1" applyAlignment="1">
      <alignment horizontal="center"/>
    </xf>
    <xf numFmtId="38" fontId="18" fillId="0" borderId="0" xfId="2" applyNumberFormat="1" applyFont="1" applyAlignment="1">
      <alignment horizontal="right"/>
    </xf>
    <xf numFmtId="38" fontId="18" fillId="4" borderId="0" xfId="2" applyNumberFormat="1" applyFont="1" applyFill="1" applyAlignment="1">
      <alignment horizontal="right"/>
    </xf>
    <xf numFmtId="38" fontId="18" fillId="5" borderId="0" xfId="2" applyNumberFormat="1" applyFont="1" applyFill="1" applyAlignment="1">
      <alignment horizontal="right"/>
    </xf>
    <xf numFmtId="49" fontId="19" fillId="4" borderId="0" xfId="3" applyNumberFormat="1" applyFont="1" applyFill="1" applyAlignment="1">
      <alignment horizontal="center"/>
    </xf>
    <xf numFmtId="0" fontId="20" fillId="0" borderId="0" xfId="3" applyFont="1" applyAlignment="1">
      <alignment horizontal="center"/>
    </xf>
    <xf numFmtId="49" fontId="19" fillId="5" borderId="0" xfId="3" applyNumberFormat="1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38" fontId="18" fillId="5" borderId="1" xfId="2" applyNumberFormat="1" applyFont="1" applyFill="1" applyBorder="1" applyAlignment="1">
      <alignment horizontal="right"/>
    </xf>
    <xf numFmtId="49" fontId="19" fillId="0" borderId="0" xfId="3" applyNumberFormat="1" applyFont="1" applyAlignment="1">
      <alignment horizontal="center"/>
    </xf>
    <xf numFmtId="38" fontId="18" fillId="4" borderId="1" xfId="2" applyNumberFormat="1" applyFont="1" applyFill="1" applyBorder="1" applyAlignment="1">
      <alignment horizontal="right"/>
    </xf>
    <xf numFmtId="38" fontId="18" fillId="5" borderId="2" xfId="2" applyNumberFormat="1" applyFont="1" applyFill="1" applyBorder="1" applyAlignment="1">
      <alignment horizontal="right"/>
    </xf>
    <xf numFmtId="38" fontId="18" fillId="5" borderId="3" xfId="2" applyNumberFormat="1" applyFont="1" applyFill="1" applyBorder="1" applyAlignment="1">
      <alignment horizontal="right"/>
    </xf>
    <xf numFmtId="38" fontId="18" fillId="4" borderId="3" xfId="2" applyNumberFormat="1" applyFont="1" applyFill="1" applyBorder="1" applyAlignment="1">
      <alignment horizontal="right"/>
    </xf>
    <xf numFmtId="49" fontId="19" fillId="7" borderId="0" xfId="3" applyNumberFormat="1" applyFont="1" applyFill="1" applyAlignment="1">
      <alignment horizontal="left"/>
    </xf>
    <xf numFmtId="0" fontId="20" fillId="7" borderId="0" xfId="3" applyFont="1" applyFill="1" applyAlignment="1">
      <alignment horizontal="center"/>
    </xf>
    <xf numFmtId="10" fontId="18" fillId="7" borderId="4" xfId="2" applyNumberFormat="1" applyFont="1" applyFill="1" applyBorder="1" applyAlignment="1">
      <alignment horizontal="right"/>
    </xf>
    <xf numFmtId="0" fontId="20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left"/>
    </xf>
    <xf numFmtId="0" fontId="20" fillId="7" borderId="0" xfId="0" applyFont="1" applyFill="1" applyAlignment="1">
      <alignment horizontal="center"/>
    </xf>
    <xf numFmtId="0" fontId="20" fillId="0" borderId="0" xfId="0" applyFont="1"/>
    <xf numFmtId="0" fontId="16" fillId="4" borderId="0" xfId="3" applyFont="1" applyFill="1"/>
    <xf numFmtId="0" fontId="16" fillId="8" borderId="0" xfId="3" applyFont="1" applyFill="1"/>
    <xf numFmtId="0" fontId="16" fillId="5" borderId="0" xfId="3" applyFont="1" applyFill="1"/>
    <xf numFmtId="165" fontId="16" fillId="0" borderId="0" xfId="0" applyNumberFormat="1" applyFont="1"/>
    <xf numFmtId="0" fontId="21" fillId="0" borderId="0" xfId="0" applyFont="1"/>
    <xf numFmtId="49" fontId="22" fillId="9" borderId="0" xfId="2" applyNumberFormat="1" applyFont="1" applyFill="1" applyAlignment="1">
      <alignment horizontal="center" vertical="top" wrapText="1"/>
    </xf>
    <xf numFmtId="1" fontId="23" fillId="0" borderId="0" xfId="0" applyNumberFormat="1" applyFont="1" applyAlignment="1">
      <alignment horizontal="right" vertical="center"/>
    </xf>
    <xf numFmtId="49" fontId="24" fillId="4" borderId="0" xfId="0" applyNumberFormat="1" applyFont="1" applyFill="1" applyAlignment="1">
      <alignment vertical="center" wrapText="1"/>
    </xf>
    <xf numFmtId="38" fontId="25" fillId="0" borderId="0" xfId="0" applyNumberFormat="1" applyFont="1" applyAlignment="1">
      <alignment horizontal="right"/>
    </xf>
    <xf numFmtId="38" fontId="23" fillId="0" borderId="0" xfId="2" applyNumberFormat="1" applyFont="1" applyAlignment="1">
      <alignment horizontal="right" vertical="center"/>
    </xf>
    <xf numFmtId="38" fontId="23" fillId="0" borderId="0" xfId="0" applyNumberFormat="1" applyFont="1" applyAlignment="1">
      <alignment horizontal="right" vertical="center"/>
    </xf>
    <xf numFmtId="38" fontId="23" fillId="0" borderId="26" xfId="0" applyNumberFormat="1" applyFont="1" applyBorder="1" applyAlignment="1">
      <alignment horizontal="right" vertical="center"/>
    </xf>
    <xf numFmtId="49" fontId="24" fillId="8" borderId="0" xfId="0" applyNumberFormat="1" applyFont="1" applyFill="1" applyAlignment="1">
      <alignment vertical="center" wrapText="1"/>
    </xf>
    <xf numFmtId="49" fontId="24" fillId="5" borderId="0" xfId="0" applyNumberFormat="1" applyFont="1" applyFill="1" applyAlignment="1">
      <alignment vertical="center" wrapText="1"/>
    </xf>
    <xf numFmtId="49" fontId="24" fillId="7" borderId="0" xfId="0" applyNumberFormat="1" applyFont="1" applyFill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0" xfId="2" applyNumberFormat="1" applyFont="1" applyAlignment="1">
      <alignment vertical="center" wrapText="1"/>
    </xf>
    <xf numFmtId="49" fontId="19" fillId="10" borderId="0" xfId="3" applyNumberFormat="1" applyFont="1" applyFill="1"/>
    <xf numFmtId="0" fontId="16" fillId="0" borderId="0" xfId="0" applyFont="1" applyAlignment="1">
      <alignment horizontal="right"/>
    </xf>
    <xf numFmtId="38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4" fontId="16" fillId="0" borderId="27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38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38" fontId="15" fillId="4" borderId="0" xfId="0" applyNumberFormat="1" applyFont="1" applyFill="1" applyAlignment="1">
      <alignment horizontal="right"/>
    </xf>
    <xf numFmtId="38" fontId="15" fillId="5" borderId="0" xfId="0" applyNumberFormat="1" applyFont="1" applyFill="1" applyAlignment="1">
      <alignment horizontal="right"/>
    </xf>
    <xf numFmtId="38" fontId="15" fillId="0" borderId="0" xfId="3" applyNumberFormat="1" applyFont="1" applyAlignment="1">
      <alignment horizontal="right"/>
    </xf>
    <xf numFmtId="0" fontId="15" fillId="4" borderId="0" xfId="3" applyFont="1" applyFill="1"/>
    <xf numFmtId="0" fontId="15" fillId="8" borderId="0" xfId="3" applyFont="1" applyFill="1"/>
    <xf numFmtId="0" fontId="15" fillId="5" borderId="0" xfId="3" applyFont="1" applyFill="1"/>
    <xf numFmtId="0" fontId="15" fillId="7" borderId="0" xfId="3" applyFont="1" applyFill="1"/>
    <xf numFmtId="0" fontId="15" fillId="11" borderId="0" xfId="3" applyFont="1" applyFill="1"/>
    <xf numFmtId="164" fontId="18" fillId="0" borderId="27" xfId="0" applyNumberFormat="1" applyFont="1" applyBorder="1" applyAlignment="1">
      <alignment horizontal="right"/>
    </xf>
    <xf numFmtId="49" fontId="19" fillId="4" borderId="27" xfId="0" applyNumberFormat="1" applyFont="1" applyFill="1" applyBorder="1"/>
    <xf numFmtId="38" fontId="18" fillId="0" borderId="28" xfId="0" applyNumberFormat="1" applyFont="1" applyBorder="1" applyAlignment="1">
      <alignment horizontal="right"/>
    </xf>
    <xf numFmtId="49" fontId="19" fillId="8" borderId="27" xfId="0" applyNumberFormat="1" applyFont="1" applyFill="1" applyBorder="1"/>
    <xf numFmtId="38" fontId="26" fillId="0" borderId="28" xfId="0" applyNumberFormat="1" applyFont="1" applyBorder="1" applyAlignment="1">
      <alignment horizontal="right" vertical="center"/>
    </xf>
    <xf numFmtId="49" fontId="19" fillId="5" borderId="27" xfId="0" applyNumberFormat="1" applyFont="1" applyFill="1" applyBorder="1"/>
    <xf numFmtId="38" fontId="18" fillId="0" borderId="26" xfId="0" applyNumberFormat="1" applyFont="1" applyBorder="1" applyAlignment="1">
      <alignment horizontal="right"/>
    </xf>
    <xf numFmtId="38" fontId="15" fillId="0" borderId="26" xfId="0" applyNumberFormat="1" applyFont="1" applyBorder="1" applyAlignment="1">
      <alignment horizontal="right"/>
    </xf>
    <xf numFmtId="164" fontId="19" fillId="0" borderId="27" xfId="0" applyNumberFormat="1" applyFont="1" applyBorder="1" applyAlignment="1">
      <alignment horizontal="right"/>
    </xf>
    <xf numFmtId="49" fontId="19" fillId="7" borderId="27" xfId="0" applyNumberFormat="1" applyFont="1" applyFill="1" applyBorder="1"/>
    <xf numFmtId="38" fontId="18" fillId="0" borderId="0" xfId="0" applyNumberFormat="1" applyFont="1" applyAlignment="1">
      <alignment horizontal="right"/>
    </xf>
    <xf numFmtId="38" fontId="20" fillId="0" borderId="0" xfId="0" applyNumberFormat="1" applyFont="1" applyAlignment="1">
      <alignment horizontal="right"/>
    </xf>
    <xf numFmtId="38" fontId="15" fillId="0" borderId="28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49" fontId="19" fillId="0" borderId="0" xfId="0" applyNumberFormat="1" applyFont="1"/>
    <xf numFmtId="38" fontId="27" fillId="0" borderId="0" xfId="0" applyNumberFormat="1" applyFont="1" applyAlignment="1">
      <alignment horizontal="right"/>
    </xf>
    <xf numFmtId="164" fontId="18" fillId="0" borderId="27" xfId="0" applyNumberFormat="1" applyFont="1" applyBorder="1" applyAlignment="1">
      <alignment horizontal="right" wrapText="1"/>
    </xf>
    <xf numFmtId="49" fontId="19" fillId="8" borderId="27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38" fontId="23" fillId="0" borderId="28" xfId="0" applyNumberFormat="1" applyFont="1" applyBorder="1" applyAlignment="1">
      <alignment horizontal="right" vertical="center"/>
    </xf>
    <xf numFmtId="49" fontId="19" fillId="7" borderId="27" xfId="0" applyNumberFormat="1" applyFont="1" applyFill="1" applyBorder="1" applyAlignment="1">
      <alignment wrapText="1"/>
    </xf>
    <xf numFmtId="49" fontId="19" fillId="0" borderId="27" xfId="0" applyNumberFormat="1" applyFont="1" applyBorder="1"/>
    <xf numFmtId="164" fontId="23" fillId="0" borderId="0" xfId="0" applyNumberFormat="1" applyFont="1" applyAlignment="1">
      <alignment horizontal="right" vertical="center"/>
    </xf>
    <xf numFmtId="49" fontId="19" fillId="12" borderId="0" xfId="0" applyNumberFormat="1" applyFont="1" applyFill="1"/>
    <xf numFmtId="38" fontId="25" fillId="10" borderId="0" xfId="0" applyNumberFormat="1" applyFont="1" applyFill="1" applyAlignment="1">
      <alignment horizontal="right"/>
    </xf>
    <xf numFmtId="49" fontId="24" fillId="12" borderId="0" xfId="0" applyNumberFormat="1" applyFont="1" applyFill="1" applyAlignment="1">
      <alignment vertical="center" wrapText="1"/>
    </xf>
    <xf numFmtId="49" fontId="28" fillId="0" borderId="27" xfId="0" applyNumberFormat="1" applyFont="1" applyBorder="1" applyAlignment="1">
      <alignment horizontal="right"/>
    </xf>
    <xf numFmtId="49" fontId="28" fillId="0" borderId="27" xfId="0" applyNumberFormat="1" applyFont="1" applyBorder="1"/>
    <xf numFmtId="38" fontId="28" fillId="0" borderId="27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164" fontId="18" fillId="0" borderId="0" xfId="0" applyNumberFormat="1" applyFont="1" applyAlignment="1">
      <alignment horizontal="right" vertical="center"/>
    </xf>
    <xf numFmtId="38" fontId="23" fillId="13" borderId="0" xfId="0" applyNumberFormat="1" applyFont="1" applyFill="1" applyAlignment="1">
      <alignment horizontal="right" vertical="center"/>
    </xf>
    <xf numFmtId="38" fontId="23" fillId="13" borderId="0" xfId="2" applyNumberFormat="1" applyFont="1" applyFill="1" applyAlignment="1">
      <alignment horizontal="right" vertical="center"/>
    </xf>
    <xf numFmtId="38" fontId="23" fillId="0" borderId="26" xfId="2" applyNumberFormat="1" applyFont="1" applyBorder="1" applyAlignment="1">
      <alignment horizontal="right" vertical="center"/>
    </xf>
    <xf numFmtId="49" fontId="24" fillId="6" borderId="0" xfId="0" applyNumberFormat="1" applyFont="1" applyFill="1" applyAlignment="1">
      <alignment vertical="center" wrapText="1"/>
    </xf>
    <xf numFmtId="1" fontId="18" fillId="0" borderId="0" xfId="0" applyNumberFormat="1" applyFont="1" applyAlignment="1">
      <alignment horizontal="right" vertical="center"/>
    </xf>
    <xf numFmtId="49" fontId="19" fillId="8" borderId="0" xfId="0" applyNumberFormat="1" applyFont="1" applyFill="1" applyAlignment="1">
      <alignment vertical="center" wrapText="1"/>
    </xf>
    <xf numFmtId="38" fontId="18" fillId="0" borderId="0" xfId="0" applyNumberFormat="1" applyFont="1" applyAlignment="1">
      <alignment horizontal="right" vertical="center"/>
    </xf>
    <xf numFmtId="0" fontId="18" fillId="0" borderId="0" xfId="0" applyFont="1"/>
    <xf numFmtId="0" fontId="21" fillId="0" borderId="0" xfId="0" applyFont="1" applyAlignment="1">
      <alignment horizontal="left"/>
    </xf>
    <xf numFmtId="15" fontId="20" fillId="0" borderId="0" xfId="0" applyNumberFormat="1" applyFont="1"/>
    <xf numFmtId="15" fontId="20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0" applyNumberFormat="1" applyFont="1"/>
    <xf numFmtId="0" fontId="20" fillId="4" borderId="0" xfId="0" applyFont="1" applyFill="1" applyAlignment="1">
      <alignment horizontal="left"/>
    </xf>
    <xf numFmtId="0" fontId="20" fillId="8" borderId="0" xfId="0" applyFont="1" applyFill="1" applyAlignment="1">
      <alignment horizontal="left"/>
    </xf>
    <xf numFmtId="0" fontId="19" fillId="8" borderId="0" xfId="0" applyFont="1" applyFill="1" applyAlignment="1">
      <alignment horizontal="left"/>
    </xf>
    <xf numFmtId="38" fontId="18" fillId="10" borderId="26" xfId="2" applyNumberFormat="1" applyFont="1" applyFill="1" applyBorder="1" applyAlignment="1">
      <alignment horizontal="right"/>
    </xf>
    <xf numFmtId="0" fontId="19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10" fontId="15" fillId="0" borderId="0" xfId="6" applyNumberFormat="1" applyFont="1" applyBorder="1" applyAlignment="1"/>
    <xf numFmtId="0" fontId="20" fillId="0" borderId="0" xfId="0" applyFont="1" applyAlignment="1">
      <alignment horizontal="left"/>
    </xf>
    <xf numFmtId="0" fontId="20" fillId="14" borderId="0" xfId="0" applyFont="1" applyFill="1" applyAlignment="1">
      <alignment horizontal="left"/>
    </xf>
    <xf numFmtId="49" fontId="19" fillId="10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8" borderId="0" xfId="0" applyFont="1" applyFill="1" applyAlignment="1">
      <alignment horizontal="left"/>
    </xf>
    <xf numFmtId="0" fontId="15" fillId="5" borderId="0" xfId="0" applyFont="1" applyFill="1" applyAlignment="1">
      <alignment horizontal="left"/>
    </xf>
    <xf numFmtId="0" fontId="15" fillId="7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4" borderId="0" xfId="0" applyFont="1" applyFill="1"/>
    <xf numFmtId="0" fontId="19" fillId="8" borderId="0" xfId="0" applyFont="1" applyFill="1"/>
    <xf numFmtId="0" fontId="20" fillId="8" borderId="0" xfId="0" applyFont="1" applyFill="1"/>
    <xf numFmtId="0" fontId="19" fillId="5" borderId="0" xfId="0" applyFont="1" applyFill="1"/>
    <xf numFmtId="0" fontId="20" fillId="7" borderId="0" xfId="0" applyFont="1" applyFill="1"/>
    <xf numFmtId="0" fontId="15" fillId="14" borderId="0" xfId="0" applyFont="1" applyFill="1"/>
    <xf numFmtId="38" fontId="15" fillId="0" borderId="0" xfId="6" applyNumberFormat="1" applyFont="1" applyBorder="1" applyAlignment="1">
      <alignment horizontal="right"/>
    </xf>
    <xf numFmtId="10" fontId="15" fillId="0" borderId="0" xfId="6" applyNumberFormat="1" applyFont="1" applyBorder="1" applyAlignment="1">
      <alignment horizontal="right"/>
    </xf>
    <xf numFmtId="38" fontId="18" fillId="0" borderId="26" xfId="2" applyNumberFormat="1" applyFont="1" applyBorder="1" applyAlignment="1">
      <alignment horizontal="right"/>
    </xf>
    <xf numFmtId="0" fontId="19" fillId="7" borderId="0" xfId="0" applyFont="1" applyFill="1" applyAlignment="1">
      <alignment horizontal="left"/>
    </xf>
    <xf numFmtId="10" fontId="15" fillId="0" borderId="0" xfId="6" applyNumberFormat="1" applyFont="1" applyFill="1" applyBorder="1" applyAlignment="1">
      <alignment horizontal="right"/>
    </xf>
    <xf numFmtId="10" fontId="15" fillId="0" borderId="0" xfId="6" applyNumberFormat="1" applyFont="1" applyFill="1" applyBorder="1" applyAlignment="1"/>
    <xf numFmtId="1" fontId="23" fillId="13" borderId="0" xfId="0" applyNumberFormat="1" applyFont="1" applyFill="1" applyAlignment="1">
      <alignment horizontal="right"/>
    </xf>
    <xf numFmtId="38" fontId="19" fillId="0" borderId="0" xfId="2" applyNumberFormat="1" applyFont="1" applyAlignment="1">
      <alignment horizontal="right"/>
    </xf>
    <xf numFmtId="49" fontId="21" fillId="13" borderId="0" xfId="2" applyNumberFormat="1" applyFont="1" applyFill="1"/>
    <xf numFmtId="9" fontId="15" fillId="0" borderId="0" xfId="6" applyFont="1" applyBorder="1" applyAlignment="1">
      <alignment horizontal="right"/>
    </xf>
    <xf numFmtId="49" fontId="19" fillId="6" borderId="0" xfId="0" applyNumberFormat="1" applyFont="1" applyFill="1"/>
    <xf numFmtId="38" fontId="15" fillId="14" borderId="0" xfId="0" applyNumberFormat="1" applyFont="1" applyFill="1" applyAlignment="1">
      <alignment horizontal="right"/>
    </xf>
    <xf numFmtId="49" fontId="19" fillId="12" borderId="0" xfId="0" applyNumberFormat="1" applyFont="1" applyFill="1" applyAlignment="1">
      <alignment vertical="center" wrapText="1"/>
    </xf>
    <xf numFmtId="49" fontId="19" fillId="3" borderId="0" xfId="0" applyNumberFormat="1" applyFont="1" applyFill="1"/>
    <xf numFmtId="49" fontId="19" fillId="15" borderId="0" xfId="0" applyNumberFormat="1" applyFont="1" applyFill="1"/>
    <xf numFmtId="0" fontId="15" fillId="0" borderId="0" xfId="3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9" fillId="12" borderId="0" xfId="0" applyFont="1" applyFill="1"/>
    <xf numFmtId="10" fontId="15" fillId="0" borderId="0" xfId="5" applyNumberFormat="1" applyFont="1" applyFill="1" applyBorder="1" applyAlignment="1">
      <alignment horizontal="right"/>
    </xf>
    <xf numFmtId="49" fontId="19" fillId="10" borderId="3" xfId="0" applyNumberFormat="1" applyFont="1" applyFill="1" applyBorder="1"/>
    <xf numFmtId="0" fontId="15" fillId="0" borderId="0" xfId="3" applyFont="1"/>
    <xf numFmtId="1" fontId="23" fillId="0" borderId="26" xfId="0" applyNumberFormat="1" applyFont="1" applyBorder="1" applyAlignment="1">
      <alignment horizontal="right" vertical="center"/>
    </xf>
    <xf numFmtId="49" fontId="24" fillId="4" borderId="29" xfId="0" applyNumberFormat="1" applyFont="1" applyFill="1" applyBorder="1" applyAlignment="1">
      <alignment vertical="center" wrapText="1"/>
    </xf>
    <xf numFmtId="38" fontId="23" fillId="0" borderId="30" xfId="0" applyNumberFormat="1" applyFont="1" applyBorder="1" applyAlignment="1">
      <alignment horizontal="right" vertical="center"/>
    </xf>
    <xf numFmtId="49" fontId="24" fillId="8" borderId="29" xfId="0" applyNumberFormat="1" applyFont="1" applyFill="1" applyBorder="1" applyAlignment="1">
      <alignment vertical="center" wrapText="1"/>
    </xf>
    <xf numFmtId="49" fontId="24" fillId="5" borderId="29" xfId="0" applyNumberFormat="1" applyFont="1" applyFill="1" applyBorder="1" applyAlignment="1">
      <alignment vertical="center" wrapText="1"/>
    </xf>
    <xf numFmtId="49" fontId="24" fillId="7" borderId="29" xfId="0" applyNumberFormat="1" applyFont="1" applyFill="1" applyBorder="1" applyAlignment="1">
      <alignment vertical="center" wrapText="1"/>
    </xf>
    <xf numFmtId="49" fontId="23" fillId="0" borderId="31" xfId="0" applyNumberFormat="1" applyFont="1" applyBorder="1" applyAlignment="1">
      <alignment vertical="center" wrapText="1"/>
    </xf>
    <xf numFmtId="38" fontId="15" fillId="16" borderId="0" xfId="0" applyNumberFormat="1" applyFont="1" applyFill="1" applyAlignment="1">
      <alignment horizontal="right"/>
    </xf>
    <xf numFmtId="38" fontId="25" fillId="13" borderId="0" xfId="3" applyNumberFormat="1" applyFont="1" applyFill="1" applyAlignment="1">
      <alignment horizontal="right"/>
    </xf>
    <xf numFmtId="38" fontId="20" fillId="0" borderId="0" xfId="3" applyNumberFormat="1" applyFont="1" applyAlignment="1">
      <alignment horizontal="right"/>
    </xf>
    <xf numFmtId="0" fontId="29" fillId="0" borderId="0" xfId="3" applyFont="1" applyAlignment="1">
      <alignment horizontal="right"/>
    </xf>
    <xf numFmtId="38" fontId="18" fillId="0" borderId="0" xfId="3" applyNumberFormat="1" applyFont="1" applyAlignment="1">
      <alignment horizontal="right"/>
    </xf>
    <xf numFmtId="38" fontId="30" fillId="0" borderId="0" xfId="3" applyNumberFormat="1" applyFont="1" applyAlignment="1">
      <alignment horizontal="right"/>
    </xf>
    <xf numFmtId="38" fontId="27" fillId="0" borderId="0" xfId="3" applyNumberFormat="1" applyFont="1" applyAlignment="1">
      <alignment horizontal="right"/>
    </xf>
    <xf numFmtId="38" fontId="15" fillId="5" borderId="1" xfId="3" applyNumberFormat="1" applyFont="1" applyFill="1" applyBorder="1" applyAlignment="1">
      <alignment horizontal="right"/>
    </xf>
    <xf numFmtId="38" fontId="15" fillId="4" borderId="1" xfId="3" applyNumberFormat="1" applyFont="1" applyFill="1" applyBorder="1" applyAlignment="1">
      <alignment horizontal="right"/>
    </xf>
    <xf numFmtId="38" fontId="15" fillId="7" borderId="4" xfId="3" applyNumberFormat="1" applyFont="1" applyFill="1" applyBorder="1" applyAlignment="1">
      <alignment horizontal="right"/>
    </xf>
    <xf numFmtId="38" fontId="15" fillId="7" borderId="6" xfId="3" applyNumberFormat="1" applyFont="1" applyFill="1" applyBorder="1" applyAlignment="1">
      <alignment horizontal="right"/>
    </xf>
    <xf numFmtId="38" fontId="15" fillId="5" borderId="3" xfId="0" applyNumberFormat="1" applyFont="1" applyFill="1" applyBorder="1" applyAlignment="1">
      <alignment horizontal="right"/>
    </xf>
    <xf numFmtId="38" fontId="15" fillId="4" borderId="3" xfId="0" applyNumberFormat="1" applyFont="1" applyFill="1" applyBorder="1" applyAlignment="1">
      <alignment horizontal="right"/>
    </xf>
    <xf numFmtId="38" fontId="15" fillId="7" borderId="4" xfId="0" applyNumberFormat="1" applyFont="1" applyFill="1" applyBorder="1" applyAlignment="1">
      <alignment horizontal="right"/>
    </xf>
    <xf numFmtId="38" fontId="15" fillId="7" borderId="6" xfId="0" applyNumberFormat="1" applyFont="1" applyFill="1" applyBorder="1" applyAlignment="1">
      <alignment horizontal="right"/>
    </xf>
    <xf numFmtId="38" fontId="15" fillId="14" borderId="7" xfId="0" applyNumberFormat="1" applyFont="1" applyFill="1" applyBorder="1" applyAlignment="1">
      <alignment horizontal="right"/>
    </xf>
    <xf numFmtId="38" fontId="15" fillId="5" borderId="7" xfId="0" applyNumberFormat="1" applyFont="1" applyFill="1" applyBorder="1" applyAlignment="1">
      <alignment horizontal="right"/>
    </xf>
    <xf numFmtId="9" fontId="15" fillId="0" borderId="0" xfId="5" applyFont="1" applyAlignment="1"/>
    <xf numFmtId="38" fontId="19" fillId="5" borderId="8" xfId="2" applyNumberFormat="1" applyFont="1" applyFill="1" applyBorder="1" applyAlignment="1">
      <alignment horizontal="right"/>
    </xf>
    <xf numFmtId="38" fontId="15" fillId="7" borderId="9" xfId="3" applyNumberFormat="1" applyFont="1" applyFill="1" applyBorder="1" applyAlignment="1">
      <alignment horizontal="right"/>
    </xf>
    <xf numFmtId="38" fontId="20" fillId="4" borderId="8" xfId="0" applyNumberFormat="1" applyFont="1" applyFill="1" applyBorder="1" applyAlignment="1">
      <alignment horizontal="right"/>
    </xf>
    <xf numFmtId="38" fontId="20" fillId="5" borderId="8" xfId="0" applyNumberFormat="1" applyFont="1" applyFill="1" applyBorder="1" applyAlignment="1">
      <alignment horizontal="right"/>
    </xf>
    <xf numFmtId="38" fontId="20" fillId="4" borderId="10" xfId="0" applyNumberFormat="1" applyFont="1" applyFill="1" applyBorder="1" applyAlignment="1">
      <alignment horizontal="right"/>
    </xf>
    <xf numFmtId="38" fontId="15" fillId="7" borderId="9" xfId="0" applyNumberFormat="1" applyFont="1" applyFill="1" applyBorder="1" applyAlignment="1">
      <alignment horizontal="right"/>
    </xf>
    <xf numFmtId="38" fontId="15" fillId="5" borderId="11" xfId="0" applyNumberFormat="1" applyFont="1" applyFill="1" applyBorder="1" applyAlignment="1">
      <alignment horizontal="right"/>
    </xf>
    <xf numFmtId="1" fontId="15" fillId="0" borderId="0" xfId="0" applyNumberFormat="1" applyFont="1" applyAlignment="1">
      <alignment horizontal="right"/>
    </xf>
    <xf numFmtId="38" fontId="15" fillId="14" borderId="0" xfId="0" applyNumberFormat="1" applyFont="1" applyFill="1" applyAlignment="1">
      <alignment horizontal="right"/>
    </xf>
    <xf numFmtId="38" fontId="15" fillId="0" borderId="0" xfId="0" applyNumberFormat="1" applyFont="1" applyAlignment="1">
      <alignment horizontal="right"/>
    </xf>
    <xf numFmtId="38" fontId="19" fillId="5" borderId="10" xfId="2" applyNumberFormat="1" applyFont="1" applyFill="1" applyBorder="1" applyAlignment="1">
      <alignment horizontal="right"/>
    </xf>
    <xf numFmtId="49" fontId="20" fillId="6" borderId="0" xfId="0" applyNumberFormat="1" applyFont="1" applyFill="1"/>
    <xf numFmtId="0" fontId="20" fillId="5" borderId="0" xfId="0" applyFont="1" applyFill="1"/>
    <xf numFmtId="0" fontId="20" fillId="4" borderId="0" xfId="0" applyFont="1" applyFill="1"/>
    <xf numFmtId="49" fontId="19" fillId="4" borderId="27" xfId="0" applyNumberFormat="1" applyFont="1" applyFill="1" applyBorder="1" applyAlignment="1">
      <alignment wrapText="1"/>
    </xf>
    <xf numFmtId="0" fontId="19" fillId="0" borderId="0" xfId="2" applyFont="1" applyAlignment="1">
      <alignment horizontal="center" vertical="top" wrapText="1"/>
    </xf>
    <xf numFmtId="14" fontId="31" fillId="17" borderId="0" xfId="2" applyNumberFormat="1" applyFont="1" applyFill="1" applyAlignment="1">
      <alignment horizontal="center" vertical="top" wrapText="1"/>
    </xf>
    <xf numFmtId="0" fontId="20" fillId="11" borderId="0" xfId="0" applyFont="1" applyFill="1" applyAlignment="1">
      <alignment horizontal="left"/>
    </xf>
    <xf numFmtId="49" fontId="24" fillId="18" borderId="0" xfId="0" applyNumberFormat="1" applyFont="1" applyFill="1" applyAlignment="1">
      <alignment vertical="center" wrapText="1"/>
    </xf>
    <xf numFmtId="38" fontId="23" fillId="0" borderId="31" xfId="2" applyNumberFormat="1" applyFont="1" applyBorder="1" applyAlignment="1">
      <alignment horizontal="right" vertical="center"/>
    </xf>
    <xf numFmtId="49" fontId="22" fillId="0" borderId="0" xfId="2" applyNumberFormat="1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20" fillId="11" borderId="0" xfId="0" applyFont="1" applyFill="1"/>
    <xf numFmtId="164" fontId="1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 wrapText="1"/>
    </xf>
    <xf numFmtId="0" fontId="19" fillId="6" borderId="0" xfId="0" applyFont="1" applyFill="1"/>
    <xf numFmtId="1" fontId="16" fillId="0" borderId="0" xfId="0" applyNumberFormat="1" applyFont="1" applyAlignment="1">
      <alignment horizontal="right" vertical="center"/>
    </xf>
    <xf numFmtId="0" fontId="19" fillId="4" borderId="0" xfId="0" applyFont="1" applyFill="1" applyAlignment="1">
      <alignment horizontal="left"/>
    </xf>
    <xf numFmtId="38" fontId="3" fillId="0" borderId="0" xfId="1" applyNumberFormat="1" applyFont="1" applyBorder="1" applyAlignment="1">
      <alignment horizontal="center"/>
    </xf>
    <xf numFmtId="38" fontId="5" fillId="0" borderId="0" xfId="2" applyNumberFormat="1" applyFont="1" applyAlignment="1">
      <alignment horizontal="right" vertical="center"/>
    </xf>
    <xf numFmtId="38" fontId="6" fillId="0" borderId="0" xfId="0" applyNumberFormat="1" applyFont="1" applyAlignment="1">
      <alignment horizontal="right"/>
    </xf>
    <xf numFmtId="38" fontId="8" fillId="2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5" fillId="0" borderId="0" xfId="0" applyFont="1"/>
    <xf numFmtId="3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32" fillId="0" borderId="0" xfId="0" applyFont="1"/>
    <xf numFmtId="38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8" fontId="15" fillId="14" borderId="0" xfId="0" applyNumberFormat="1" applyFont="1" applyFill="1" applyAlignment="1">
      <alignment horizontal="right"/>
    </xf>
    <xf numFmtId="0" fontId="15" fillId="0" borderId="0" xfId="0" applyFont="1"/>
    <xf numFmtId="0" fontId="20" fillId="0" borderId="27" xfId="0" applyFont="1" applyBorder="1" applyAlignment="1">
      <alignment horizontal="right" vertical="top" wrapText="1"/>
    </xf>
    <xf numFmtId="49" fontId="22" fillId="0" borderId="28" xfId="2" applyNumberFormat="1" applyFont="1" applyBorder="1" applyAlignment="1">
      <alignment horizontal="center" vertical="top" wrapText="1"/>
    </xf>
    <xf numFmtId="49" fontId="22" fillId="0" borderId="26" xfId="2" applyNumberFormat="1" applyFont="1" applyBorder="1" applyAlignment="1">
      <alignment horizontal="center" vertical="top" wrapText="1"/>
    </xf>
    <xf numFmtId="0" fontId="15" fillId="0" borderId="27" xfId="0" applyFont="1" applyBorder="1" applyAlignment="1">
      <alignment horizontal="right" vertical="top" wrapText="1"/>
    </xf>
    <xf numFmtId="0" fontId="19" fillId="11" borderId="27" xfId="0" applyFont="1" applyFill="1" applyBorder="1" applyAlignment="1">
      <alignment vertical="top" wrapText="1"/>
    </xf>
    <xf numFmtId="164" fontId="18" fillId="0" borderId="26" xfId="0" applyNumberFormat="1" applyFont="1" applyBorder="1" applyAlignment="1">
      <alignment horizontal="right"/>
    </xf>
    <xf numFmtId="0" fontId="19" fillId="11" borderId="0" xfId="0" applyFont="1" applyFill="1" applyAlignment="1">
      <alignment horizontal="left"/>
    </xf>
    <xf numFmtId="9" fontId="15" fillId="0" borderId="0" xfId="5" applyFont="1" applyBorder="1" applyAlignment="1">
      <alignment horizontal="right"/>
    </xf>
    <xf numFmtId="0" fontId="15" fillId="19" borderId="0" xfId="3" applyFont="1" applyFill="1"/>
    <xf numFmtId="0" fontId="15" fillId="19" borderId="0" xfId="3" applyFont="1" applyFill="1"/>
    <xf numFmtId="166" fontId="33" fillId="0" borderId="0" xfId="1" applyNumberFormat="1" applyFont="1" applyAlignment="1">
      <alignment horizontal="left"/>
    </xf>
    <xf numFmtId="166" fontId="34" fillId="0" borderId="0" xfId="1" applyNumberFormat="1" applyFont="1" applyBorder="1" applyAlignment="1">
      <alignment horizontal="right"/>
    </xf>
    <xf numFmtId="0" fontId="15" fillId="19" borderId="0" xfId="3" applyFont="1" applyFill="1"/>
    <xf numFmtId="0" fontId="15" fillId="0" borderId="0" xfId="0" applyFont="1"/>
    <xf numFmtId="38" fontId="18" fillId="0" borderId="0" xfId="2" applyNumberFormat="1" applyFont="1" applyAlignment="1">
      <alignment horizontal="right" vertical="center"/>
    </xf>
    <xf numFmtId="38" fontId="15" fillId="0" borderId="0" xfId="0" applyNumberFormat="1" applyFont="1"/>
    <xf numFmtId="49" fontId="15" fillId="0" borderId="0" xfId="0" applyNumberFormat="1" applyFont="1"/>
    <xf numFmtId="38" fontId="16" fillId="0" borderId="0" xfId="0" applyNumberFormat="1" applyFont="1"/>
    <xf numFmtId="38" fontId="15" fillId="14" borderId="0" xfId="0" applyNumberFormat="1" applyFont="1" applyFill="1"/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right"/>
    </xf>
    <xf numFmtId="38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15" fillId="0" borderId="0" xfId="0" applyFont="1"/>
    <xf numFmtId="38" fontId="15" fillId="5" borderId="12" xfId="3" applyNumberFormat="1" applyFont="1" applyFill="1" applyBorder="1" applyAlignment="1">
      <alignment horizontal="right"/>
    </xf>
    <xf numFmtId="38" fontId="15" fillId="5" borderId="0" xfId="3" applyNumberFormat="1" applyFont="1" applyFill="1" applyAlignment="1">
      <alignment horizontal="right"/>
    </xf>
    <xf numFmtId="38" fontId="18" fillId="5" borderId="0" xfId="3" applyNumberFormat="1" applyFont="1" applyFill="1" applyAlignment="1">
      <alignment horizontal="right"/>
    </xf>
    <xf numFmtId="49" fontId="19" fillId="0" borderId="13" xfId="2" applyNumberFormat="1" applyFont="1" applyBorder="1" applyAlignment="1">
      <alignment horizontal="center" vertical="top" wrapText="1"/>
    </xf>
    <xf numFmtId="38" fontId="18" fillId="4" borderId="12" xfId="2" applyNumberFormat="1" applyFont="1" applyFill="1" applyBorder="1" applyAlignment="1">
      <alignment horizontal="right"/>
    </xf>
    <xf numFmtId="38" fontId="15" fillId="5" borderId="2" xfId="3" applyNumberFormat="1" applyFont="1" applyFill="1" applyBorder="1" applyAlignment="1">
      <alignment horizontal="right"/>
    </xf>
    <xf numFmtId="38" fontId="15" fillId="4" borderId="0" xfId="3" applyNumberFormat="1" applyFont="1" applyFill="1" applyAlignment="1">
      <alignment horizontal="right"/>
    </xf>
    <xf numFmtId="38" fontId="18" fillId="5" borderId="12" xfId="2" applyNumberFormat="1" applyFont="1" applyFill="1" applyBorder="1" applyAlignment="1">
      <alignment horizontal="right"/>
    </xf>
    <xf numFmtId="38" fontId="15" fillId="4" borderId="7" xfId="0" applyNumberFormat="1" applyFont="1" applyFill="1" applyBorder="1" applyAlignment="1">
      <alignment horizontal="right"/>
    </xf>
    <xf numFmtId="38" fontId="18" fillId="8" borderId="12" xfId="2" applyNumberFormat="1" applyFont="1" applyFill="1" applyBorder="1" applyAlignment="1">
      <alignment horizontal="right"/>
    </xf>
    <xf numFmtId="38" fontId="18" fillId="4" borderId="0" xfId="3" applyNumberFormat="1" applyFont="1" applyFill="1" applyAlignment="1">
      <alignment horizontal="right"/>
    </xf>
    <xf numFmtId="38" fontId="15" fillId="0" borderId="0" xfId="3" applyNumberFormat="1" applyFont="1" applyAlignment="1">
      <alignment horizontal="right"/>
    </xf>
    <xf numFmtId="38" fontId="18" fillId="0" borderId="12" xfId="2" applyNumberFormat="1" applyFont="1" applyBorder="1" applyAlignment="1">
      <alignment horizontal="right"/>
    </xf>
    <xf numFmtId="38" fontId="18" fillId="0" borderId="1" xfId="2" applyNumberFormat="1" applyFont="1" applyBorder="1" applyAlignment="1">
      <alignment horizontal="right"/>
    </xf>
    <xf numFmtId="38" fontId="18" fillId="0" borderId="2" xfId="2" applyNumberFormat="1" applyFont="1" applyBorder="1" applyAlignment="1">
      <alignment horizontal="right"/>
    </xf>
    <xf numFmtId="38" fontId="18" fillId="0" borderId="3" xfId="2" applyNumberFormat="1" applyFont="1" applyBorder="1" applyAlignment="1">
      <alignment horizontal="right"/>
    </xf>
    <xf numFmtId="38" fontId="15" fillId="0" borderId="3" xfId="0" applyNumberFormat="1" applyFont="1" applyBorder="1" applyAlignment="1">
      <alignment horizontal="right"/>
    </xf>
    <xf numFmtId="38" fontId="3" fillId="0" borderId="0" xfId="0" applyNumberFormat="1" applyFont="1" applyAlignment="1">
      <alignment horizontal="center"/>
    </xf>
    <xf numFmtId="38" fontId="15" fillId="0" borderId="0" xfId="0" applyNumberFormat="1" applyFont="1" applyAlignment="1">
      <alignment horizontal="center"/>
    </xf>
    <xf numFmtId="0" fontId="20" fillId="0" borderId="8" xfId="0" applyFont="1" applyBorder="1" applyAlignment="1">
      <alignment horizontal="center" vertical="top" wrapText="1"/>
    </xf>
    <xf numFmtId="0" fontId="15" fillId="0" borderId="0" xfId="0" applyFont="1"/>
    <xf numFmtId="38" fontId="19" fillId="5" borderId="8" xfId="3" applyNumberFormat="1" applyFont="1" applyFill="1" applyBorder="1" applyAlignment="1">
      <alignment horizontal="right"/>
    </xf>
    <xf numFmtId="38" fontId="20" fillId="5" borderId="8" xfId="3" applyNumberFormat="1" applyFont="1" applyFill="1" applyBorder="1" applyAlignment="1">
      <alignment horizontal="right"/>
    </xf>
    <xf numFmtId="38" fontId="19" fillId="4" borderId="8" xfId="2" applyNumberFormat="1" applyFont="1" applyFill="1" applyBorder="1" applyAlignment="1">
      <alignment horizontal="right"/>
    </xf>
    <xf numFmtId="38" fontId="20" fillId="4" borderId="8" xfId="3" applyNumberFormat="1" applyFont="1" applyFill="1" applyBorder="1" applyAlignment="1">
      <alignment horizontal="right"/>
    </xf>
    <xf numFmtId="49" fontId="19" fillId="20" borderId="0" xfId="0" applyNumberFormat="1" applyFont="1" applyFill="1"/>
    <xf numFmtId="0" fontId="15" fillId="0" borderId="0" xfId="0" applyFont="1" applyAlignment="1">
      <alignment horizontal="center"/>
    </xf>
    <xf numFmtId="38" fontId="15" fillId="0" borderId="0" xfId="0" applyNumberFormat="1" applyFont="1" applyAlignment="1">
      <alignment horizontal="right"/>
    </xf>
    <xf numFmtId="15" fontId="20" fillId="11" borderId="0" xfId="0" applyNumberFormat="1" applyFont="1" applyFill="1"/>
    <xf numFmtId="38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36" fillId="0" borderId="0" xfId="0" applyFont="1"/>
    <xf numFmtId="164" fontId="37" fillId="0" borderId="0" xfId="0" applyNumberFormat="1" applyFont="1" applyAlignment="1">
      <alignment horizontal="center" vertical="center"/>
    </xf>
    <xf numFmtId="0" fontId="16" fillId="0" borderId="0" xfId="0" applyFont="1" applyAlignment="1">
      <alignment wrapText="1"/>
    </xf>
    <xf numFmtId="0" fontId="38" fillId="0" borderId="0" xfId="0" applyFont="1"/>
    <xf numFmtId="0" fontId="38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9" fontId="16" fillId="0" borderId="0" xfId="6" applyFont="1" applyBorder="1"/>
    <xf numFmtId="0" fontId="16" fillId="0" borderId="0" xfId="3" applyFont="1"/>
    <xf numFmtId="0" fontId="35" fillId="0" borderId="3" xfId="0" applyFont="1" applyBorder="1" applyAlignment="1">
      <alignment horizontal="center" wrapText="1"/>
    </xf>
    <xf numFmtId="49" fontId="19" fillId="0" borderId="14" xfId="2" applyNumberFormat="1" applyFont="1" applyBorder="1" applyAlignment="1">
      <alignment horizontal="center" vertical="top" wrapText="1"/>
    </xf>
    <xf numFmtId="10" fontId="19" fillId="0" borderId="13" xfId="2" applyNumberFormat="1" applyFont="1" applyBorder="1" applyAlignment="1">
      <alignment horizontal="center" vertical="top" wrapText="1"/>
    </xf>
    <xf numFmtId="38" fontId="18" fillId="0" borderId="8" xfId="2" applyNumberFormat="1" applyFont="1" applyBorder="1" applyAlignment="1">
      <alignment horizontal="right"/>
    </xf>
    <xf numFmtId="10" fontId="18" fillId="0" borderId="0" xfId="2" applyNumberFormat="1" applyFont="1" applyAlignment="1">
      <alignment horizontal="right"/>
    </xf>
    <xf numFmtId="38" fontId="15" fillId="7" borderId="15" xfId="3" applyNumberFormat="1" applyFont="1" applyFill="1" applyBorder="1" applyAlignment="1">
      <alignment horizontal="right"/>
    </xf>
    <xf numFmtId="38" fontId="15" fillId="7" borderId="15" xfId="0" applyNumberFormat="1" applyFont="1" applyFill="1" applyBorder="1" applyAlignment="1">
      <alignment horizontal="right"/>
    </xf>
    <xf numFmtId="3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38" fontId="15" fillId="7" borderId="11" xfId="0" applyNumberFormat="1" applyFont="1" applyFill="1" applyBorder="1" applyAlignment="1">
      <alignment horizontal="right"/>
    </xf>
    <xf numFmtId="10" fontId="18" fillId="7" borderId="7" xfId="2" applyNumberFormat="1" applyFont="1" applyFill="1" applyBorder="1" applyAlignment="1">
      <alignment horizontal="right"/>
    </xf>
    <xf numFmtId="0" fontId="15" fillId="0" borderId="0" xfId="0" applyFont="1"/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8" fontId="18" fillId="5" borderId="8" xfId="2" applyNumberFormat="1" applyFont="1" applyFill="1" applyBorder="1" applyAlignment="1">
      <alignment horizontal="right"/>
    </xf>
    <xf numFmtId="38" fontId="18" fillId="5" borderId="8" xfId="3" applyNumberFormat="1" applyFont="1" applyFill="1" applyBorder="1" applyAlignment="1">
      <alignment horizontal="right"/>
    </xf>
    <xf numFmtId="38" fontId="18" fillId="5" borderId="10" xfId="2" applyNumberFormat="1" applyFont="1" applyFill="1" applyBorder="1" applyAlignment="1">
      <alignment horizontal="right"/>
    </xf>
    <xf numFmtId="38" fontId="15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49" fontId="15" fillId="0" borderId="0" xfId="0" applyNumberFormat="1" applyFont="1" applyAlignment="1">
      <alignment vertical="top" wrapText="1"/>
    </xf>
    <xf numFmtId="49" fontId="19" fillId="18" borderId="0" xfId="0" applyNumberFormat="1" applyFont="1" applyFill="1"/>
    <xf numFmtId="0" fontId="39" fillId="7" borderId="0" xfId="0" applyFont="1" applyFill="1"/>
    <xf numFmtId="9" fontId="38" fillId="0" borderId="16" xfId="2" applyNumberFormat="1" applyFont="1" applyBorder="1" applyAlignment="1">
      <alignment horizontal="right"/>
    </xf>
    <xf numFmtId="9" fontId="38" fillId="7" borderId="17" xfId="2" applyNumberFormat="1" applyFont="1" applyFill="1" applyBorder="1" applyAlignment="1">
      <alignment horizontal="right"/>
    </xf>
    <xf numFmtId="9" fontId="38" fillId="7" borderId="18" xfId="2" applyNumberFormat="1" applyFont="1" applyFill="1" applyBorder="1" applyAlignment="1">
      <alignment horizontal="right"/>
    </xf>
    <xf numFmtId="10" fontId="40" fillId="0" borderId="19" xfId="2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49" fontId="24" fillId="11" borderId="0" xfId="0" applyNumberFormat="1" applyFont="1" applyFill="1" applyAlignment="1">
      <alignment vertical="center" wrapText="1"/>
    </xf>
    <xf numFmtId="38" fontId="38" fillId="0" borderId="8" xfId="2" applyNumberFormat="1" applyFont="1" applyBorder="1" applyAlignment="1">
      <alignment horizontal="right"/>
    </xf>
    <xf numFmtId="38" fontId="16" fillId="7" borderId="15" xfId="3" applyNumberFormat="1" applyFont="1" applyFill="1" applyBorder="1" applyAlignment="1">
      <alignment horizontal="right"/>
    </xf>
    <xf numFmtId="38" fontId="16" fillId="7" borderId="15" xfId="0" applyNumberFormat="1" applyFont="1" applyFill="1" applyBorder="1" applyAlignment="1">
      <alignment horizontal="right"/>
    </xf>
    <xf numFmtId="38" fontId="16" fillId="7" borderId="11" xfId="0" applyNumberFormat="1" applyFont="1" applyFill="1" applyBorder="1" applyAlignment="1">
      <alignment horizontal="right"/>
    </xf>
    <xf numFmtId="49" fontId="40" fillId="0" borderId="13" xfId="2" applyNumberFormat="1" applyFont="1" applyBorder="1" applyAlignment="1">
      <alignment horizontal="center" vertical="top" wrapText="1"/>
    </xf>
    <xf numFmtId="49" fontId="40" fillId="0" borderId="19" xfId="2" applyNumberFormat="1" applyFont="1" applyBorder="1" applyAlignment="1">
      <alignment horizontal="center" vertical="top" wrapText="1"/>
    </xf>
    <xf numFmtId="38" fontId="38" fillId="0" borderId="0" xfId="2" applyNumberFormat="1" applyFont="1" applyAlignment="1">
      <alignment horizontal="right"/>
    </xf>
    <xf numFmtId="38" fontId="16" fillId="7" borderId="4" xfId="3" applyNumberFormat="1" applyFont="1" applyFill="1" applyBorder="1" applyAlignment="1">
      <alignment horizontal="right"/>
    </xf>
    <xf numFmtId="38" fontId="16" fillId="7" borderId="4" xfId="0" applyNumberFormat="1" applyFont="1" applyFill="1" applyBorder="1" applyAlignment="1">
      <alignment horizontal="right"/>
    </xf>
    <xf numFmtId="38" fontId="16" fillId="7" borderId="7" xfId="0" applyNumberFormat="1" applyFont="1" applyFill="1" applyBorder="1" applyAlignment="1">
      <alignment horizontal="right"/>
    </xf>
    <xf numFmtId="38" fontId="16" fillId="5" borderId="7" xfId="0" applyNumberFormat="1" applyFont="1" applyFill="1" applyBorder="1" applyAlignment="1">
      <alignment horizontal="right"/>
    </xf>
    <xf numFmtId="9" fontId="16" fillId="0" borderId="0" xfId="5" applyFont="1" applyAlignment="1"/>
    <xf numFmtId="49" fontId="40" fillId="0" borderId="14" xfId="2" applyNumberFormat="1" applyFont="1" applyBorder="1" applyAlignment="1">
      <alignment horizontal="center" vertical="top" wrapText="1"/>
    </xf>
    <xf numFmtId="38" fontId="38" fillId="5" borderId="0" xfId="2" applyNumberFormat="1" applyFont="1" applyFill="1" applyAlignment="1">
      <alignment horizontal="right"/>
    </xf>
    <xf numFmtId="38" fontId="15" fillId="4" borderId="8" xfId="3" applyNumberFormat="1" applyFont="1" applyFill="1" applyBorder="1" applyAlignment="1">
      <alignment horizontal="right"/>
    </xf>
    <xf numFmtId="38" fontId="18" fillId="4" borderId="8" xfId="2" applyNumberFormat="1" applyFont="1" applyFill="1" applyBorder="1" applyAlignment="1">
      <alignment horizontal="right"/>
    </xf>
    <xf numFmtId="38" fontId="15" fillId="5" borderId="8" xfId="0" applyNumberFormat="1" applyFont="1" applyFill="1" applyBorder="1" applyAlignment="1">
      <alignment horizontal="right"/>
    </xf>
    <xf numFmtId="38" fontId="15" fillId="4" borderId="8" xfId="0" applyNumberFormat="1" applyFont="1" applyFill="1" applyBorder="1" applyAlignment="1">
      <alignment horizontal="right"/>
    </xf>
    <xf numFmtId="38" fontId="15" fillId="4" borderId="10" xfId="0" applyNumberFormat="1" applyFont="1" applyFill="1" applyBorder="1" applyAlignment="1">
      <alignment horizontal="right"/>
    </xf>
    <xf numFmtId="49" fontId="19" fillId="0" borderId="3" xfId="2" applyNumberFormat="1" applyFont="1" applyBorder="1" applyAlignment="1">
      <alignment horizontal="center" vertical="top" wrapText="1"/>
    </xf>
    <xf numFmtId="38" fontId="18" fillId="5" borderId="20" xfId="2" applyNumberFormat="1" applyFont="1" applyFill="1" applyBorder="1" applyAlignment="1">
      <alignment horizontal="right"/>
    </xf>
    <xf numFmtId="38" fontId="18" fillId="5" borderId="21" xfId="2" applyNumberFormat="1" applyFont="1" applyFill="1" applyBorder="1" applyAlignment="1">
      <alignment horizontal="right"/>
    </xf>
    <xf numFmtId="38" fontId="18" fillId="5" borderId="22" xfId="2" applyNumberFormat="1" applyFont="1" applyFill="1" applyBorder="1" applyAlignment="1">
      <alignment horizontal="right"/>
    </xf>
    <xf numFmtId="38" fontId="15" fillId="5" borderId="0" xfId="3" applyNumberFormat="1" applyFont="1" applyFill="1" applyAlignment="1">
      <alignment horizontal="right"/>
    </xf>
    <xf numFmtId="38" fontId="15" fillId="5" borderId="0" xfId="0" applyNumberFormat="1" applyFont="1" applyFill="1" applyAlignment="1">
      <alignment horizontal="right"/>
    </xf>
    <xf numFmtId="38" fontId="15" fillId="4" borderId="0" xfId="0" applyNumberFormat="1" applyFont="1" applyFill="1" applyAlignment="1">
      <alignment horizontal="right"/>
    </xf>
    <xf numFmtId="38" fontId="15" fillId="5" borderId="3" xfId="0" applyNumberFormat="1" applyFont="1" applyFill="1" applyBorder="1" applyAlignment="1">
      <alignment horizontal="right"/>
    </xf>
    <xf numFmtId="49" fontId="19" fillId="0" borderId="0" xfId="2" applyNumberFormat="1" applyFont="1" applyAlignment="1">
      <alignment horizontal="center" vertical="top" wrapText="1"/>
    </xf>
    <xf numFmtId="38" fontId="15" fillId="7" borderId="6" xfId="0" applyNumberFormat="1" applyFont="1" applyFill="1" applyBorder="1" applyAlignment="1">
      <alignment horizontal="right"/>
    </xf>
    <xf numFmtId="38" fontId="15" fillId="5" borderId="7" xfId="0" applyNumberFormat="1" applyFont="1" applyFill="1" applyBorder="1" applyAlignment="1">
      <alignment horizontal="right"/>
    </xf>
    <xf numFmtId="38" fontId="15" fillId="7" borderId="6" xfId="3" applyNumberFormat="1" applyFont="1" applyFill="1" applyBorder="1" applyAlignment="1">
      <alignment horizontal="right"/>
    </xf>
    <xf numFmtId="0" fontId="15" fillId="4" borderId="0" xfId="0" applyFont="1" applyFill="1"/>
    <xf numFmtId="0" fontId="15" fillId="8" borderId="0" xfId="0" applyFont="1" applyFill="1"/>
    <xf numFmtId="0" fontId="15" fillId="5" borderId="0" xfId="0" applyFont="1" applyFill="1"/>
    <xf numFmtId="0" fontId="15" fillId="7" borderId="0" xfId="0" applyFont="1" applyFill="1"/>
    <xf numFmtId="0" fontId="15" fillId="11" borderId="0" xfId="0" applyFont="1" applyFill="1"/>
    <xf numFmtId="49" fontId="19" fillId="0" borderId="3" xfId="0" applyNumberFormat="1" applyFont="1" applyBorder="1"/>
    <xf numFmtId="49" fontId="19" fillId="0" borderId="0" xfId="0" applyNumberFormat="1" applyFont="1" applyAlignment="1">
      <alignment horizontal="left"/>
    </xf>
    <xf numFmtId="49" fontId="19" fillId="7" borderId="0" xfId="0" applyNumberFormat="1" applyFont="1" applyFill="1"/>
    <xf numFmtId="0" fontId="38" fillId="21" borderId="0" xfId="0" applyFont="1" applyFill="1"/>
    <xf numFmtId="49" fontId="24" fillId="0" borderId="0" xfId="0" applyNumberFormat="1" applyFont="1" applyAlignment="1">
      <alignment vertical="center" wrapText="1"/>
    </xf>
    <xf numFmtId="38" fontId="15" fillId="0" borderId="0" xfId="0" applyNumberFormat="1" applyFont="1" applyAlignment="1">
      <alignment horizontal="right"/>
    </xf>
    <xf numFmtId="38" fontId="23" fillId="0" borderId="31" xfId="0" applyNumberFormat="1" applyFont="1" applyBorder="1" applyAlignment="1">
      <alignment horizontal="right" vertical="center"/>
    </xf>
    <xf numFmtId="38" fontId="26" fillId="0" borderId="26" xfId="0" applyNumberFormat="1" applyFont="1" applyBorder="1" applyAlignment="1">
      <alignment horizontal="right" vertical="center"/>
    </xf>
    <xf numFmtId="0" fontId="27" fillId="0" borderId="0" xfId="0" applyFont="1"/>
    <xf numFmtId="0" fontId="41" fillId="0" borderId="0" xfId="0" applyFont="1"/>
    <xf numFmtId="38" fontId="23" fillId="0" borderId="28" xfId="2" applyNumberFormat="1" applyFont="1" applyBorder="1" applyAlignment="1">
      <alignment horizontal="right" vertical="center"/>
    </xf>
    <xf numFmtId="0" fontId="15" fillId="11" borderId="0" xfId="0" applyFont="1" applyFill="1"/>
    <xf numFmtId="38" fontId="42" fillId="0" borderId="0" xfId="0" applyNumberFormat="1" applyFont="1" applyAlignment="1">
      <alignment horizontal="right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46" fillId="9" borderId="0" xfId="2" applyNumberFormat="1" applyFont="1" applyFill="1" applyAlignment="1">
      <alignment horizontal="center" vertical="top" wrapText="1"/>
    </xf>
    <xf numFmtId="49" fontId="47" fillId="17" borderId="0" xfId="2" applyNumberFormat="1" applyFont="1" applyFill="1" applyAlignment="1">
      <alignment horizontal="center" vertical="top" wrapText="1"/>
    </xf>
    <xf numFmtId="49" fontId="46" fillId="9" borderId="10" xfId="2" applyNumberFormat="1" applyFont="1" applyFill="1" applyBorder="1" applyAlignment="1">
      <alignment horizontal="center" vertical="top" wrapText="1"/>
    </xf>
    <xf numFmtId="49" fontId="46" fillId="9" borderId="23" xfId="2" applyNumberFormat="1" applyFont="1" applyFill="1" applyBorder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43" fillId="0" borderId="0" xfId="0" applyFont="1"/>
    <xf numFmtId="0" fontId="43" fillId="19" borderId="0" xfId="3" applyFont="1" applyFill="1"/>
    <xf numFmtId="38" fontId="43" fillId="0" borderId="0" xfId="0" applyNumberFormat="1" applyFont="1" applyAlignment="1">
      <alignment horizontal="right"/>
    </xf>
    <xf numFmtId="10" fontId="43" fillId="0" borderId="0" xfId="0" applyNumberFormat="1" applyFont="1" applyAlignment="1">
      <alignment horizontal="right"/>
    </xf>
    <xf numFmtId="0" fontId="48" fillId="0" borderId="0" xfId="0" applyFont="1"/>
    <xf numFmtId="0" fontId="11" fillId="11" borderId="0" xfId="3" applyFont="1" applyFill="1"/>
    <xf numFmtId="0" fontId="43" fillId="11" borderId="0" xfId="3" applyFont="1" applyFill="1"/>
    <xf numFmtId="10" fontId="43" fillId="11" borderId="0" xfId="0" applyNumberFormat="1" applyFont="1" applyFill="1" applyAlignment="1">
      <alignment horizontal="right"/>
    </xf>
    <xf numFmtId="38" fontId="43" fillId="0" borderId="0" xfId="0" applyNumberFormat="1" applyFont="1"/>
    <xf numFmtId="0" fontId="49" fillId="0" borderId="0" xfId="0" applyFont="1"/>
    <xf numFmtId="0" fontId="10" fillId="0" borderId="0" xfId="0" applyFont="1"/>
    <xf numFmtId="0" fontId="49" fillId="0" borderId="3" xfId="0" applyFont="1" applyBorder="1" applyAlignment="1">
      <alignment vertical="center"/>
    </xf>
    <xf numFmtId="49" fontId="50" fillId="7" borderId="0" xfId="0" applyNumberFormat="1" applyFont="1" applyFill="1" applyAlignment="1">
      <alignment vertical="center" wrapText="1"/>
    </xf>
    <xf numFmtId="0" fontId="43" fillId="7" borderId="0" xfId="3" applyFont="1" applyFill="1"/>
    <xf numFmtId="0" fontId="11" fillId="0" borderId="0" xfId="0" applyFont="1"/>
    <xf numFmtId="49" fontId="10" fillId="0" borderId="0" xfId="0" applyNumberFormat="1" applyFont="1" applyAlignment="1">
      <alignment vertical="center" wrapText="1"/>
    </xf>
    <xf numFmtId="38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0" fontId="12" fillId="0" borderId="0" xfId="0" applyFont="1"/>
    <xf numFmtId="49" fontId="51" fillId="0" borderId="0" xfId="0" applyNumberFormat="1" applyFont="1" applyAlignment="1">
      <alignment vertical="center" wrapText="1"/>
    </xf>
    <xf numFmtId="38" fontId="51" fillId="0" borderId="0" xfId="2" applyNumberFormat="1" applyFont="1" applyAlignment="1">
      <alignment horizontal="right" vertical="center"/>
    </xf>
    <xf numFmtId="0" fontId="43" fillId="0" borderId="0" xfId="0" applyFont="1" applyAlignment="1">
      <alignment horizontal="right"/>
    </xf>
    <xf numFmtId="49" fontId="50" fillId="0" borderId="0" xfId="2" applyNumberFormat="1" applyFont="1" applyAlignment="1">
      <alignment vertical="center" wrapText="1"/>
    </xf>
    <xf numFmtId="38" fontId="43" fillId="0" borderId="4" xfId="0" applyNumberFormat="1" applyFont="1" applyBorder="1" applyAlignment="1">
      <alignment horizontal="right"/>
    </xf>
    <xf numFmtId="38" fontId="43" fillId="5" borderId="4" xfId="0" applyNumberFormat="1" applyFont="1" applyFill="1" applyBorder="1" applyAlignment="1">
      <alignment horizontal="right"/>
    </xf>
    <xf numFmtId="10" fontId="43" fillId="0" borderId="4" xfId="0" applyNumberFormat="1" applyFont="1" applyBorder="1" applyAlignment="1">
      <alignment horizontal="right"/>
    </xf>
    <xf numFmtId="0" fontId="52" fillId="0" borderId="0" xfId="0" applyFont="1" applyAlignment="1">
      <alignment horizontal="right"/>
    </xf>
    <xf numFmtId="38" fontId="52" fillId="0" borderId="0" xfId="0" applyNumberFormat="1" applyFont="1"/>
    <xf numFmtId="38" fontId="52" fillId="0" borderId="0" xfId="0" applyNumberFormat="1" applyFont="1" applyAlignment="1">
      <alignment horizontal="center"/>
    </xf>
    <xf numFmtId="0" fontId="43" fillId="0" borderId="3" xfId="0" applyFont="1" applyBorder="1"/>
    <xf numFmtId="38" fontId="52" fillId="0" borderId="0" xfId="0" applyNumberFormat="1" applyFont="1" applyAlignment="1">
      <alignment horizontal="right"/>
    </xf>
    <xf numFmtId="0" fontId="43" fillId="4" borderId="0" xfId="3" applyFont="1" applyFill="1"/>
    <xf numFmtId="0" fontId="43" fillId="8" borderId="0" xfId="3" applyFont="1" applyFill="1"/>
    <xf numFmtId="0" fontId="43" fillId="5" borderId="0" xfId="3" applyFont="1" applyFill="1"/>
    <xf numFmtId="0" fontId="49" fillId="0" borderId="0" xfId="0" applyFont="1" applyAlignment="1">
      <alignment horizontal="right"/>
    </xf>
    <xf numFmtId="0" fontId="13" fillId="21" borderId="0" xfId="0" applyFont="1" applyFill="1"/>
    <xf numFmtId="38" fontId="49" fillId="0" borderId="0" xfId="0" applyNumberFormat="1" applyFont="1" applyAlignment="1">
      <alignment horizontal="right"/>
    </xf>
    <xf numFmtId="0" fontId="45" fillId="0" borderId="3" xfId="0" applyFont="1" applyBorder="1" applyAlignment="1">
      <alignment vertical="center"/>
    </xf>
    <xf numFmtId="0" fontId="49" fillId="0" borderId="0" xfId="0" applyFont="1" applyAlignment="1">
      <alignment vertical="center"/>
    </xf>
    <xf numFmtId="38" fontId="49" fillId="0" borderId="0" xfId="0" applyNumberFormat="1" applyFont="1" applyAlignment="1">
      <alignment horizontal="right" vertical="center"/>
    </xf>
    <xf numFmtId="0" fontId="45" fillId="0" borderId="13" xfId="0" applyFont="1" applyBorder="1" applyAlignment="1">
      <alignment horizontal="left"/>
    </xf>
    <xf numFmtId="14" fontId="47" fillId="17" borderId="0" xfId="2" applyNumberFormat="1" applyFont="1" applyFill="1" applyAlignment="1">
      <alignment horizontal="center" vertical="top" wrapText="1"/>
    </xf>
    <xf numFmtId="49" fontId="46" fillId="9" borderId="3" xfId="2" applyNumberFormat="1" applyFont="1" applyFill="1" applyBorder="1" applyAlignment="1">
      <alignment horizontal="center" vertical="top" wrapText="1"/>
    </xf>
    <xf numFmtId="14" fontId="47" fillId="17" borderId="3" xfId="2" applyNumberFormat="1" applyFont="1" applyFill="1" applyBorder="1" applyAlignment="1">
      <alignment horizontal="center" vertical="top" wrapText="1"/>
    </xf>
    <xf numFmtId="0" fontId="53" fillId="3" borderId="0" xfId="2" applyFont="1" applyFill="1" applyAlignment="1">
      <alignment horizontal="center"/>
    </xf>
    <xf numFmtId="0" fontId="43" fillId="0" borderId="0" xfId="0" applyFont="1" applyAlignment="1">
      <alignment horizontal="center"/>
    </xf>
    <xf numFmtId="38" fontId="43" fillId="0" borderId="0" xfId="0" applyNumberFormat="1" applyFont="1" applyAlignment="1">
      <alignment horizontal="center"/>
    </xf>
    <xf numFmtId="49" fontId="10" fillId="5" borderId="0" xfId="3" applyNumberFormat="1" applyFont="1" applyFill="1" applyAlignment="1">
      <alignment horizontal="center"/>
    </xf>
    <xf numFmtId="0" fontId="53" fillId="6" borderId="0" xfId="2" applyFont="1" applyFill="1" applyAlignment="1">
      <alignment horizontal="center"/>
    </xf>
    <xf numFmtId="49" fontId="10" fillId="4" borderId="0" xfId="3" applyNumberFormat="1" applyFont="1" applyFill="1" applyAlignment="1">
      <alignment horizontal="center"/>
    </xf>
    <xf numFmtId="0" fontId="45" fillId="0" borderId="0" xfId="0" applyFont="1" applyAlignment="1">
      <alignment horizontal="left"/>
    </xf>
    <xf numFmtId="38" fontId="43" fillId="0" borderId="13" xfId="0" applyNumberFormat="1" applyFont="1" applyBorder="1" applyAlignment="1">
      <alignment horizontal="right"/>
    </xf>
    <xf numFmtId="10" fontId="43" fillId="0" borderId="13" xfId="0" applyNumberFormat="1" applyFont="1" applyBorder="1" applyAlignment="1">
      <alignment horizontal="right"/>
    </xf>
    <xf numFmtId="38" fontId="43" fillId="0" borderId="13" xfId="0" applyNumberFormat="1" applyFont="1" applyBorder="1" applyAlignment="1">
      <alignment horizontal="center"/>
    </xf>
    <xf numFmtId="0" fontId="45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45" fillId="0" borderId="0" xfId="0" applyFont="1"/>
    <xf numFmtId="38" fontId="43" fillId="0" borderId="4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4" fillId="0" borderId="32" xfId="0" applyFont="1" applyBorder="1" applyAlignment="1">
      <alignment horizontal="right" vertical="center" wrapText="1"/>
    </xf>
    <xf numFmtId="0" fontId="54" fillId="0" borderId="26" xfId="0" applyFont="1" applyBorder="1" applyAlignment="1">
      <alignment horizontal="right" vertical="center" wrapText="1"/>
    </xf>
    <xf numFmtId="0" fontId="54" fillId="0" borderId="2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 wrapText="1"/>
    </xf>
    <xf numFmtId="0" fontId="5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3" xfId="3" applyFont="1" applyBorder="1"/>
    <xf numFmtId="0" fontId="45" fillId="0" borderId="3" xfId="0" applyFont="1" applyBorder="1" applyAlignment="1">
      <alignment horizontal="right" vertical="center"/>
    </xf>
    <xf numFmtId="0" fontId="49" fillId="0" borderId="13" xfId="0" applyFont="1" applyBorder="1"/>
    <xf numFmtId="9" fontId="15" fillId="0" borderId="0" xfId="5" applyFont="1"/>
    <xf numFmtId="38" fontId="15" fillId="5" borderId="4" xfId="0" applyNumberFormat="1" applyFont="1" applyFill="1" applyBorder="1" applyAlignment="1">
      <alignment horizontal="right"/>
    </xf>
    <xf numFmtId="49" fontId="24" fillId="11" borderId="27" xfId="0" applyNumberFormat="1" applyFont="1" applyFill="1" applyBorder="1" applyAlignment="1">
      <alignment vertical="center" wrapText="1"/>
    </xf>
    <xf numFmtId="0" fontId="15" fillId="0" borderId="0" xfId="0" applyFont="1"/>
    <xf numFmtId="10" fontId="15" fillId="11" borderId="0" xfId="0" applyNumberFormat="1" applyFont="1" applyFill="1" applyAlignment="1">
      <alignment horizontal="right"/>
    </xf>
    <xf numFmtId="38" fontId="43" fillId="4" borderId="0" xfId="0" applyNumberFormat="1" applyFont="1" applyFill="1" applyAlignment="1">
      <alignment horizontal="right"/>
    </xf>
    <xf numFmtId="49" fontId="55" fillId="0" borderId="0" xfId="2" applyNumberFormat="1" applyFont="1" applyAlignment="1">
      <alignment horizontal="left" vertical="top"/>
    </xf>
    <xf numFmtId="38" fontId="15" fillId="2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/>
    </xf>
    <xf numFmtId="49" fontId="19" fillId="5" borderId="0" xfId="0" applyNumberFormat="1" applyFont="1" applyFill="1"/>
    <xf numFmtId="49" fontId="19" fillId="4" borderId="26" xfId="0" applyNumberFormat="1" applyFont="1" applyFill="1" applyBorder="1"/>
    <xf numFmtId="38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49" fontId="23" fillId="23" borderId="0" xfId="0" applyNumberFormat="1" applyFont="1" applyFill="1" applyAlignment="1">
      <alignment vertical="center" wrapText="1"/>
    </xf>
    <xf numFmtId="49" fontId="19" fillId="12" borderId="3" xfId="0" applyNumberFormat="1" applyFont="1" applyFill="1" applyBorder="1"/>
    <xf numFmtId="49" fontId="24" fillId="23" borderId="0" xfId="0" applyNumberFormat="1" applyFont="1" applyFill="1" applyAlignment="1">
      <alignment vertical="center" wrapText="1"/>
    </xf>
    <xf numFmtId="0" fontId="16" fillId="23" borderId="0" xfId="0" applyFont="1" applyFill="1"/>
    <xf numFmtId="49" fontId="19" fillId="23" borderId="27" xfId="0" applyNumberFormat="1" applyFont="1" applyFill="1" applyBorder="1"/>
    <xf numFmtId="164" fontId="23" fillId="13" borderId="26" xfId="0" applyNumberFormat="1" applyFont="1" applyFill="1" applyBorder="1" applyAlignment="1">
      <alignment vertical="center"/>
    </xf>
    <xf numFmtId="49" fontId="19" fillId="12" borderId="5" xfId="0" applyNumberFormat="1" applyFont="1" applyFill="1" applyBorder="1" applyAlignment="1">
      <alignment vertical="center"/>
    </xf>
    <xf numFmtId="164" fontId="23" fillId="23" borderId="0" xfId="0" applyNumberFormat="1" applyFont="1" applyFill="1" applyAlignment="1">
      <alignment horizontal="right" vertical="center"/>
    </xf>
    <xf numFmtId="38" fontId="23" fillId="23" borderId="0" xfId="0" applyNumberFormat="1" applyFont="1" applyFill="1" applyAlignment="1">
      <alignment horizontal="right" vertical="center"/>
    </xf>
    <xf numFmtId="38" fontId="23" fillId="23" borderId="0" xfId="2" applyNumberFormat="1" applyFont="1" applyFill="1" applyAlignment="1">
      <alignment horizontal="right" vertical="center"/>
    </xf>
    <xf numFmtId="38" fontId="23" fillId="23" borderId="26" xfId="0" applyNumberFormat="1" applyFont="1" applyFill="1" applyBorder="1" applyAlignment="1">
      <alignment horizontal="right" vertical="center"/>
    </xf>
    <xf numFmtId="38" fontId="15" fillId="23" borderId="0" xfId="0" applyNumberFormat="1" applyFont="1" applyFill="1" applyAlignment="1">
      <alignment horizontal="right"/>
    </xf>
    <xf numFmtId="10" fontId="15" fillId="23" borderId="0" xfId="0" applyNumberFormat="1" applyFont="1" applyFill="1" applyAlignment="1">
      <alignment horizontal="right"/>
    </xf>
    <xf numFmtId="0" fontId="15" fillId="23" borderId="0" xfId="0" applyFont="1" applyFill="1"/>
    <xf numFmtId="1" fontId="22" fillId="9" borderId="0" xfId="2" applyNumberFormat="1" applyFont="1" applyFill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15" fillId="0" borderId="0" xfId="3" applyNumberFormat="1" applyFont="1" applyAlignment="1">
      <alignment horizontal="right"/>
    </xf>
    <xf numFmtId="0" fontId="19" fillId="24" borderId="0" xfId="0" applyFont="1" applyFill="1"/>
    <xf numFmtId="1" fontId="23" fillId="14" borderId="0" xfId="0" applyNumberFormat="1" applyFont="1" applyFill="1" applyAlignment="1">
      <alignment horizontal="right" vertical="center"/>
    </xf>
    <xf numFmtId="38" fontId="15" fillId="0" borderId="0" xfId="0" applyNumberFormat="1" applyFont="1" applyFill="1" applyAlignment="1">
      <alignment horizontal="right"/>
    </xf>
    <xf numFmtId="0" fontId="20" fillId="5" borderId="0" xfId="3" applyFont="1" applyFill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wrapText="1"/>
    </xf>
    <xf numFmtId="38" fontId="15" fillId="5" borderId="12" xfId="3" applyNumberFormat="1" applyFont="1" applyFill="1" applyBorder="1" applyAlignment="1">
      <alignment horizontal="right" vertical="center"/>
    </xf>
    <xf numFmtId="38" fontId="15" fillId="5" borderId="1" xfId="0" applyNumberFormat="1" applyFont="1" applyFill="1" applyBorder="1" applyAlignment="1">
      <alignment horizontal="right" vertical="center"/>
    </xf>
    <xf numFmtId="38" fontId="15" fillId="5" borderId="20" xfId="3" applyNumberFormat="1" applyFont="1" applyFill="1" applyBorder="1" applyAlignment="1">
      <alignment horizontal="right" vertical="center"/>
    </xf>
    <xf numFmtId="38" fontId="15" fillId="5" borderId="21" xfId="0" applyNumberFormat="1" applyFont="1" applyFill="1" applyBorder="1" applyAlignment="1">
      <alignment horizontal="right" vertical="center"/>
    </xf>
    <xf numFmtId="38" fontId="20" fillId="5" borderId="8" xfId="3" applyNumberFormat="1" applyFont="1" applyFill="1" applyBorder="1" applyAlignment="1">
      <alignment horizontal="right" vertical="center"/>
    </xf>
    <xf numFmtId="38" fontId="18" fillId="0" borderId="8" xfId="2" applyNumberFormat="1" applyFont="1" applyBorder="1" applyAlignment="1">
      <alignment horizontal="right" vertical="center"/>
    </xf>
    <xf numFmtId="10" fontId="18" fillId="0" borderId="16" xfId="2" applyNumberFormat="1" applyFont="1" applyBorder="1" applyAlignment="1">
      <alignment horizontal="right" vertical="center"/>
    </xf>
    <xf numFmtId="38" fontId="15" fillId="4" borderId="12" xfId="3" applyNumberFormat="1" applyFont="1" applyFill="1" applyBorder="1" applyAlignment="1">
      <alignment horizontal="right" vertical="center"/>
    </xf>
    <xf numFmtId="38" fontId="15" fillId="4" borderId="1" xfId="0" applyNumberFormat="1" applyFont="1" applyFill="1" applyBorder="1" applyAlignment="1">
      <alignment horizontal="right" vertical="center"/>
    </xf>
    <xf numFmtId="38" fontId="15" fillId="5" borderId="0" xfId="3" applyNumberFormat="1" applyFont="1" applyFill="1" applyAlignment="1">
      <alignment horizontal="right" vertical="center"/>
    </xf>
    <xf numFmtId="38" fontId="15" fillId="5" borderId="0" xfId="0" applyNumberFormat="1" applyFont="1" applyFill="1" applyAlignment="1">
      <alignment horizontal="right" vertical="center"/>
    </xf>
    <xf numFmtId="38" fontId="16" fillId="14" borderId="0" xfId="3" applyNumberFormat="1" applyFont="1" applyFill="1" applyAlignment="1">
      <alignment horizontal="right" vertical="center"/>
    </xf>
    <xf numFmtId="49" fontId="19" fillId="25" borderId="10" xfId="2" applyNumberFormat="1" applyFont="1" applyFill="1" applyBorder="1" applyAlignment="1">
      <alignment horizontal="center" vertical="top" wrapText="1"/>
    </xf>
    <xf numFmtId="49" fontId="19" fillId="25" borderId="3" xfId="2" applyNumberFormat="1" applyFont="1" applyFill="1" applyBorder="1" applyAlignment="1">
      <alignment horizontal="center" vertical="top" wrapText="1"/>
    </xf>
    <xf numFmtId="49" fontId="19" fillId="25" borderId="23" xfId="2" applyNumberFormat="1" applyFont="1" applyFill="1" applyBorder="1" applyAlignment="1">
      <alignment horizontal="center" vertical="top" wrapText="1"/>
    </xf>
    <xf numFmtId="49" fontId="19" fillId="0" borderId="10" xfId="2" applyNumberFormat="1" applyFont="1" applyBorder="1" applyAlignment="1">
      <alignment horizontal="center" vertical="top" wrapText="1"/>
    </xf>
    <xf numFmtId="49" fontId="19" fillId="0" borderId="3" xfId="2" applyNumberFormat="1" applyFont="1" applyBorder="1" applyAlignment="1">
      <alignment horizontal="center" vertical="top" wrapText="1"/>
    </xf>
    <xf numFmtId="49" fontId="19" fillId="0" borderId="23" xfId="2" applyNumberFormat="1" applyFont="1" applyBorder="1" applyAlignment="1">
      <alignment horizontal="center" vertical="top" wrapText="1"/>
    </xf>
    <xf numFmtId="38" fontId="38" fillId="5" borderId="16" xfId="2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38" fontId="38" fillId="0" borderId="8" xfId="2" applyNumberFormat="1" applyFont="1" applyBorder="1" applyAlignment="1">
      <alignment horizontal="right" vertical="center"/>
    </xf>
    <xf numFmtId="38" fontId="38" fillId="0" borderId="0" xfId="2" applyNumberFormat="1" applyFont="1" applyAlignment="1">
      <alignment horizontal="right" vertical="center"/>
    </xf>
    <xf numFmtId="38" fontId="15" fillId="5" borderId="8" xfId="3" applyNumberFormat="1" applyFont="1" applyFill="1" applyBorder="1" applyAlignment="1">
      <alignment horizontal="right" vertical="center"/>
    </xf>
    <xf numFmtId="38" fontId="38" fillId="0" borderId="16" xfId="2" applyNumberFormat="1" applyFont="1" applyBorder="1" applyAlignment="1">
      <alignment horizontal="right" vertical="center"/>
    </xf>
    <xf numFmtId="9" fontId="38" fillId="0" borderId="16" xfId="2" applyNumberFormat="1" applyFont="1" applyBorder="1" applyAlignment="1">
      <alignment horizontal="right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Normal 2" xfId="2" xr:uid="{156597EA-BA18-42E2-B7F4-2E3294237CA8}"/>
    <cellStyle name="Normal 3" xfId="3" xr:uid="{232B31DF-B970-4B64-8F87-248094021630}"/>
    <cellStyle name="Normal 3 2" xfId="4" xr:uid="{31B3B3F5-349B-4825-B946-0FC606EE7A3F}"/>
    <cellStyle name="Percent" xfId="5" builtinId="5"/>
    <cellStyle name="Percent 2" xfId="6" xr:uid="{576EDE0F-6138-43F9-AEB4-B889C485567A}"/>
    <cellStyle name="Percent 2 2" xfId="7" xr:uid="{40C12F6C-8C4C-4B2C-AD58-126AF8E44E68}"/>
  </cellStyles>
  <dxfs count="280"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fgColor indexed="64"/>
          <bgColor rgb="FFFF727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7276"/>
        </patternFill>
      </fill>
    </dxf>
    <dxf>
      <fill>
        <patternFill>
          <bgColor rgb="FFFF7276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727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519113</xdr:colOff>
      <xdr:row>7</xdr:row>
      <xdr:rowOff>23812</xdr:rowOff>
    </xdr:from>
    <xdr:to>
      <xdr:col>1</xdr:col>
      <xdr:colOff>19050</xdr:colOff>
      <xdr:row>8</xdr:row>
      <xdr:rowOff>133350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058217D-6A95-09E9-6B81-092A3BA26D85}"/>
            </a:ext>
          </a:extLst>
        </xdr:cNvPr>
        <xdr:cNvSpPr/>
      </xdr:nvSpPr>
      <xdr:spPr>
        <a:xfrm>
          <a:off x="519113" y="1633537"/>
          <a:ext cx="138112" cy="30956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542925</xdr:colOff>
      <xdr:row>6</xdr:row>
      <xdr:rowOff>161925</xdr:rowOff>
    </xdr:from>
    <xdr:to>
      <xdr:col>9</xdr:col>
      <xdr:colOff>128588</xdr:colOff>
      <xdr:row>8</xdr:row>
      <xdr:rowOff>150019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A4989D8-339B-1F34-72FF-6C1723818C1D}"/>
            </a:ext>
          </a:extLst>
        </xdr:cNvPr>
        <xdr:cNvSpPr/>
      </xdr:nvSpPr>
      <xdr:spPr>
        <a:xfrm>
          <a:off x="5133975" y="1581150"/>
          <a:ext cx="166688" cy="3786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DA87-031D-4C4C-B159-F0BB54D4A28D}">
  <sheetPr codeName="Sheet1">
    <tabColor theme="8" tint="-0.249977111117893"/>
    <pageSetUpPr fitToPage="1"/>
  </sheetPr>
  <dimension ref="A1:AD40"/>
  <sheetViews>
    <sheetView tabSelected="1" zoomScaleNormal="100" workbookViewId="0">
      <pane xSplit="2" ySplit="3" topLeftCell="C4" activePane="bottomRight" state="frozen"/>
      <selection activeCell="B37" sqref="B37"/>
      <selection pane="topRight" activeCell="B37" sqref="B37"/>
      <selection pane="bottomLeft" activeCell="B37" sqref="B37"/>
      <selection pane="bottomRight" activeCell="Y24" sqref="Y24"/>
    </sheetView>
  </sheetViews>
  <sheetFormatPr defaultRowHeight="12.75" x14ac:dyDescent="0.2"/>
  <cols>
    <col min="1" max="1" width="8.5" style="1" customWidth="1"/>
    <col min="2" max="2" width="6.125" style="1" customWidth="1"/>
    <col min="3" max="13" width="7.125" style="1" customWidth="1"/>
    <col min="14" max="15" width="7.5" style="1" customWidth="1"/>
    <col min="16" max="16" width="6.375" style="1" customWidth="1"/>
    <col min="17" max="18" width="7.5" style="1" customWidth="1"/>
    <col min="19" max="19" width="6.875" style="1" customWidth="1"/>
    <col min="20" max="20" width="7.5" style="1" customWidth="1"/>
    <col min="21" max="21" width="7.375" style="1" customWidth="1"/>
    <col min="22" max="22" width="6.875" style="1" customWidth="1"/>
    <col min="23" max="23" width="7.375" style="1" customWidth="1"/>
    <col min="24" max="24" width="6.5" style="1" customWidth="1"/>
    <col min="25" max="25" width="7.125" style="1" customWidth="1"/>
    <col min="26" max="27" width="5.625" style="1" customWidth="1"/>
    <col min="28" max="31" width="6.5" style="1" customWidth="1"/>
    <col min="32" max="256" width="11" style="1" customWidth="1"/>
    <col min="257" max="16384" width="9" style="1"/>
  </cols>
  <sheetData>
    <row r="1" spans="1:30" ht="18.75" x14ac:dyDescent="0.25">
      <c r="A1" s="449" t="s">
        <v>1670</v>
      </c>
      <c r="V1" s="25"/>
      <c r="X1" s="502" t="s">
        <v>1599</v>
      </c>
      <c r="Y1" s="503"/>
      <c r="Z1" s="503"/>
      <c r="AA1" s="504"/>
    </row>
    <row r="2" spans="1:30" ht="18.75" x14ac:dyDescent="0.2">
      <c r="A2" s="449" t="s">
        <v>46</v>
      </c>
      <c r="C2" s="500" t="s">
        <v>1596</v>
      </c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1"/>
      <c r="O2" s="496" t="s">
        <v>1616</v>
      </c>
      <c r="P2" s="497"/>
      <c r="Q2" s="498"/>
      <c r="R2" s="496" t="s">
        <v>1659</v>
      </c>
      <c r="S2" s="497"/>
      <c r="T2" s="498"/>
      <c r="U2" s="493" t="s">
        <v>1737</v>
      </c>
      <c r="V2" s="494"/>
      <c r="W2" s="495"/>
      <c r="X2" s="478" t="s">
        <v>1597</v>
      </c>
      <c r="Y2" s="479"/>
      <c r="Z2" s="505" t="s">
        <v>1598</v>
      </c>
      <c r="AA2" s="506"/>
      <c r="AB2" s="215"/>
    </row>
    <row r="3" spans="1:30" s="53" customFormat="1" ht="35.25" customHeight="1" x14ac:dyDescent="0.25">
      <c r="A3" s="480" t="s">
        <v>1395</v>
      </c>
      <c r="B3" s="480"/>
      <c r="C3" s="333" t="s">
        <v>31</v>
      </c>
      <c r="D3" s="333" t="s">
        <v>32</v>
      </c>
      <c r="E3" s="333" t="s">
        <v>33</v>
      </c>
      <c r="F3" s="333" t="s">
        <v>34</v>
      </c>
      <c r="G3" s="333" t="s">
        <v>35</v>
      </c>
      <c r="H3" s="333" t="s">
        <v>36</v>
      </c>
      <c r="I3" s="333" t="s">
        <v>37</v>
      </c>
      <c r="J3" s="333" t="s">
        <v>38</v>
      </c>
      <c r="K3" s="333" t="s">
        <v>39</v>
      </c>
      <c r="L3" s="333" t="s">
        <v>40</v>
      </c>
      <c r="M3" s="341" t="s">
        <v>1504</v>
      </c>
      <c r="N3" s="248" t="s">
        <v>1556</v>
      </c>
      <c r="O3" s="264" t="s">
        <v>1597</v>
      </c>
      <c r="P3" s="318" t="s">
        <v>1598</v>
      </c>
      <c r="Q3" s="319" t="s">
        <v>1476</v>
      </c>
      <c r="R3" s="264" t="s">
        <v>1597</v>
      </c>
      <c r="S3" s="318" t="s">
        <v>1598</v>
      </c>
      <c r="T3" s="319" t="s">
        <v>1476</v>
      </c>
      <c r="U3" s="264" t="s">
        <v>1597</v>
      </c>
      <c r="V3" s="318" t="s">
        <v>1598</v>
      </c>
      <c r="W3" s="319" t="s">
        <v>1476</v>
      </c>
      <c r="X3" s="286" t="s">
        <v>1595</v>
      </c>
      <c r="Y3" s="287" t="s">
        <v>45</v>
      </c>
      <c r="Z3" s="326" t="s">
        <v>1595</v>
      </c>
      <c r="AA3" s="311" t="s">
        <v>45</v>
      </c>
      <c r="AD3" s="305"/>
    </row>
    <row r="4" spans="1:30" s="51" customFormat="1" ht="15" x14ac:dyDescent="0.25">
      <c r="A4" s="2">
        <v>5580</v>
      </c>
      <c r="B4" s="3"/>
      <c r="C4" s="4">
        <f>'5580'!C74</f>
        <v>2937</v>
      </c>
      <c r="D4" s="6">
        <f>'5580'!D74</f>
        <v>2978</v>
      </c>
      <c r="E4" s="5">
        <f>'5580'!E74</f>
        <v>3005</v>
      </c>
      <c r="F4" s="6">
        <f>'5580'!F74</f>
        <v>2998</v>
      </c>
      <c r="G4" s="5">
        <f>'5580'!G74</f>
        <v>3023</v>
      </c>
      <c r="H4" s="6">
        <f>'5580'!H74</f>
        <v>2988</v>
      </c>
      <c r="I4" s="6">
        <f>'5580'!I74</f>
        <v>2867</v>
      </c>
      <c r="J4" s="6">
        <f>'5580'!J74</f>
        <v>2825</v>
      </c>
      <c r="K4" s="6">
        <f>'5580'!K74</f>
        <v>2704</v>
      </c>
      <c r="L4" s="6">
        <f>'5580'!L74</f>
        <v>2535</v>
      </c>
      <c r="M4" s="6">
        <f>'5580'!M74</f>
        <v>2404</v>
      </c>
      <c r="N4" s="6">
        <f>+'5580'!N74</f>
        <v>2296</v>
      </c>
      <c r="O4" s="300">
        <v>2176</v>
      </c>
      <c r="P4" s="320">
        <v>19</v>
      </c>
      <c r="Q4" s="320">
        <v>2195</v>
      </c>
      <c r="R4" s="178">
        <f>+'5580'!P74</f>
        <v>2107</v>
      </c>
      <c r="S4" s="320">
        <f>VLOOKUP(+$A4,Rotaract!$A$118:$G$141,6,FALSE)</f>
        <v>9</v>
      </c>
      <c r="T4" s="320">
        <f>+R4+S4</f>
        <v>2116</v>
      </c>
      <c r="U4" s="178">
        <f>+'5580'!Q74</f>
        <v>2039</v>
      </c>
      <c r="V4" s="320">
        <f>VLOOKUP(+$A4,Rotaract!$A$118:$G$141,7,FALSE)</f>
        <v>14</v>
      </c>
      <c r="W4" s="327">
        <f>+U4+V4</f>
        <v>2053</v>
      </c>
      <c r="X4" s="288">
        <f>U4-R4</f>
        <v>-68</v>
      </c>
      <c r="Y4" s="289">
        <f>(U4/R4)-1</f>
        <v>-3.2273374466065485E-2</v>
      </c>
      <c r="Z4" s="314">
        <f>+V4-S4</f>
        <v>5</v>
      </c>
      <c r="AA4" s="308">
        <f>IF(+V4-S4=0,0,(V4/S4)-1)</f>
        <v>0.55555555555555558</v>
      </c>
      <c r="AD4" s="236"/>
    </row>
    <row r="5" spans="1:30" s="51" customFormat="1" ht="15" x14ac:dyDescent="0.25">
      <c r="A5" s="9">
        <v>5610</v>
      </c>
      <c r="B5" s="8"/>
      <c r="C5" s="164">
        <f>'5610'!C56</f>
        <v>2042</v>
      </c>
      <c r="D5" s="247">
        <f>'5610'!D56</f>
        <v>2021</v>
      </c>
      <c r="E5" s="247">
        <f>'5610'!E56</f>
        <v>1943</v>
      </c>
      <c r="F5" s="247">
        <f>'5610'!F56</f>
        <v>1900</v>
      </c>
      <c r="G5" s="255">
        <f>'5610'!G56</f>
        <v>1928</v>
      </c>
      <c r="H5" s="247">
        <f>'5610'!H56</f>
        <v>1907</v>
      </c>
      <c r="I5" s="247">
        <f>'5610'!I56</f>
        <v>1805</v>
      </c>
      <c r="J5" s="247">
        <f>'5610'!J56</f>
        <v>1744</v>
      </c>
      <c r="K5" s="247">
        <f>'5610'!K56</f>
        <v>1724</v>
      </c>
      <c r="L5" s="247">
        <f>'5610'!L56</f>
        <v>1631</v>
      </c>
      <c r="M5" s="247">
        <f>'5610'!M56</f>
        <v>1565</v>
      </c>
      <c r="N5" s="247">
        <f>'5610'!N56</f>
        <v>1535</v>
      </c>
      <c r="O5" s="301">
        <v>1486</v>
      </c>
      <c r="P5" s="320">
        <v>68</v>
      </c>
      <c r="Q5" s="320">
        <v>1554</v>
      </c>
      <c r="R5" s="266">
        <f>'5610'!P56</f>
        <v>1501</v>
      </c>
      <c r="S5" s="320">
        <f>VLOOKUP(+$A5,Rotaract!$A$118:$G$141,6,FALSE)</f>
        <v>73</v>
      </c>
      <c r="T5" s="320">
        <f t="shared" ref="T5:T20" si="0">+R5+S5</f>
        <v>1574</v>
      </c>
      <c r="U5" s="266">
        <f>'5610'!Q56</f>
        <v>1522</v>
      </c>
      <c r="V5" s="320">
        <f>VLOOKUP(+$A5,Rotaract!$A$118:$G$141,7,FALSE)</f>
        <v>73</v>
      </c>
      <c r="W5" s="327">
        <f t="shared" ref="W5:W20" si="1">+U5+V5</f>
        <v>1595</v>
      </c>
      <c r="X5" s="288">
        <f>U5-R5</f>
        <v>21</v>
      </c>
      <c r="Y5" s="289">
        <f>(U5/R5)-1</f>
        <v>1.3990672884743427E-2</v>
      </c>
      <c r="Z5" s="314">
        <f>+V5-S5</f>
        <v>0</v>
      </c>
      <c r="AA5" s="308">
        <f t="shared" ref="AA5:AA28" si="2">IF(+V5-S5=0,0,(V5/S5)-1)</f>
        <v>0</v>
      </c>
      <c r="AD5" s="236"/>
    </row>
    <row r="6" spans="1:30" s="51" customFormat="1" ht="15" x14ac:dyDescent="0.25">
      <c r="A6" s="9">
        <v>5630</v>
      </c>
      <c r="B6" s="8"/>
      <c r="C6" s="256">
        <f>'5630'!C51</f>
        <v>1212</v>
      </c>
      <c r="D6" s="251">
        <f>'5630'!D51</f>
        <v>1303</v>
      </c>
      <c r="E6" s="246">
        <f>'5630'!E51</f>
        <v>1242</v>
      </c>
      <c r="F6" s="246">
        <f>'5630'!F51</f>
        <v>1222</v>
      </c>
      <c r="G6" s="246">
        <f>'5630'!G51</f>
        <v>1196</v>
      </c>
      <c r="H6" s="251">
        <f>'5630'!H51</f>
        <v>1231</v>
      </c>
      <c r="I6" s="246">
        <f>'5630'!I51</f>
        <v>1175</v>
      </c>
      <c r="J6" s="246">
        <f>'5630'!J51</f>
        <v>1168</v>
      </c>
      <c r="K6" s="246">
        <f>'5630'!K51</f>
        <v>1122</v>
      </c>
      <c r="L6" s="246">
        <f>'5630'!L51</f>
        <v>1072</v>
      </c>
      <c r="M6" s="246">
        <f>'5630'!M51</f>
        <v>1029</v>
      </c>
      <c r="N6" s="337">
        <f>'5630'!N51</f>
        <v>936</v>
      </c>
      <c r="O6" s="328">
        <v>949</v>
      </c>
      <c r="P6" s="320">
        <v>21</v>
      </c>
      <c r="Q6" s="320">
        <v>970</v>
      </c>
      <c r="R6" s="267">
        <f>'5630'!P51</f>
        <v>891</v>
      </c>
      <c r="S6" s="320">
        <f>VLOOKUP(+$A6,Rotaract!$A$118:$G$141,6,FALSE)</f>
        <v>12</v>
      </c>
      <c r="T6" s="320">
        <f t="shared" si="0"/>
        <v>903</v>
      </c>
      <c r="U6" s="267">
        <f>'5630'!Q51</f>
        <v>941</v>
      </c>
      <c r="V6" s="320">
        <f>VLOOKUP(+$A6,Rotaract!$A$118:$G$141,7,FALSE)</f>
        <v>15</v>
      </c>
      <c r="W6" s="327">
        <f t="shared" si="1"/>
        <v>956</v>
      </c>
      <c r="X6" s="288">
        <f>U6-R6</f>
        <v>50</v>
      </c>
      <c r="Y6" s="289">
        <f>(U6/R6)-1</f>
        <v>5.6116722783389417E-2</v>
      </c>
      <c r="Z6" s="314">
        <f>+V6-S6</f>
        <v>3</v>
      </c>
      <c r="AA6" s="308">
        <f t="shared" si="2"/>
        <v>0.25</v>
      </c>
      <c r="AD6" s="236"/>
    </row>
    <row r="7" spans="1:30" s="51" customFormat="1" ht="15" x14ac:dyDescent="0.25">
      <c r="A7" s="10">
        <v>5650</v>
      </c>
      <c r="B7" s="3"/>
      <c r="C7" s="4">
        <f>+'5650'!C53</f>
        <v>2152</v>
      </c>
      <c r="D7" s="6">
        <f>+'5650'!D53</f>
        <v>2118</v>
      </c>
      <c r="E7" s="6">
        <f>+'5650'!E53</f>
        <v>2105</v>
      </c>
      <c r="F7" s="6">
        <f>+'5650'!F53</f>
        <v>2095</v>
      </c>
      <c r="G7" s="6">
        <f>+'5650'!G53</f>
        <v>2042</v>
      </c>
      <c r="H7" s="6">
        <f>+'5650'!H53</f>
        <v>2028</v>
      </c>
      <c r="I7" s="6">
        <f>+'5650'!I53</f>
        <v>1996</v>
      </c>
      <c r="J7" s="6">
        <f>+'5650'!J53</f>
        <v>1908</v>
      </c>
      <c r="K7" s="6">
        <f>+'5650'!K53</f>
        <v>1875</v>
      </c>
      <c r="L7" s="6">
        <f>+'5650'!L53</f>
        <v>1817</v>
      </c>
      <c r="M7" s="6">
        <f>+'5650'!M53</f>
        <v>1772</v>
      </c>
      <c r="N7" s="6">
        <f>'5650'!N53</f>
        <v>1752</v>
      </c>
      <c r="O7" s="329">
        <v>1726</v>
      </c>
      <c r="P7" s="320">
        <v>18</v>
      </c>
      <c r="Q7" s="320">
        <v>1744</v>
      </c>
      <c r="R7" s="268">
        <f>'5650'!P53</f>
        <v>1650</v>
      </c>
      <c r="S7" s="320">
        <f>VLOOKUP(+$A7,Rotaract!$A$118:$G$141,6,FALSE)</f>
        <v>19</v>
      </c>
      <c r="T7" s="320">
        <f t="shared" si="0"/>
        <v>1669</v>
      </c>
      <c r="U7" s="268">
        <f>'5650'!Q53</f>
        <v>1745</v>
      </c>
      <c r="V7" s="320">
        <f>VLOOKUP(+$A7,Rotaract!$A$118:$G$141,7,FALSE)</f>
        <v>16</v>
      </c>
      <c r="W7" s="327">
        <f t="shared" si="1"/>
        <v>1761</v>
      </c>
      <c r="X7" s="288">
        <f>U7-R7</f>
        <v>95</v>
      </c>
      <c r="Y7" s="289">
        <f>(U7/R7)-1</f>
        <v>5.7575757575757613E-2</v>
      </c>
      <c r="Z7" s="314">
        <f>+V7-S7</f>
        <v>-3</v>
      </c>
      <c r="AA7" s="308">
        <f t="shared" si="2"/>
        <v>-0.15789473684210531</v>
      </c>
      <c r="AD7" s="236"/>
    </row>
    <row r="8" spans="1:30" s="51" customFormat="1" ht="15.75" customHeight="1" x14ac:dyDescent="0.25">
      <c r="A8" s="12">
        <v>5670</v>
      </c>
      <c r="B8" s="477">
        <v>5680</v>
      </c>
      <c r="C8" s="58">
        <v>1120</v>
      </c>
      <c r="D8" s="168">
        <v>1151</v>
      </c>
      <c r="E8" s="167">
        <v>1104</v>
      </c>
      <c r="F8" s="167">
        <v>1085</v>
      </c>
      <c r="G8" s="168">
        <v>1096</v>
      </c>
      <c r="H8" s="167">
        <v>1065</v>
      </c>
      <c r="I8" s="245">
        <v>1012</v>
      </c>
      <c r="J8" s="481">
        <f>+'5680'!J76</f>
        <v>2456</v>
      </c>
      <c r="K8" s="488">
        <f>+'5680'!K76</f>
        <v>2485</v>
      </c>
      <c r="L8" s="483">
        <f>+'5680'!L76</f>
        <v>2404</v>
      </c>
      <c r="M8" s="490">
        <f>+'5680'!M76</f>
        <v>2198</v>
      </c>
      <c r="N8" s="490">
        <f>'5680'!N76</f>
        <v>2157</v>
      </c>
      <c r="O8" s="509">
        <v>2104</v>
      </c>
      <c r="P8" s="492">
        <f>VLOOKUP(+$B8,Rotaract!$A$118:$G$141,5,FALSE)</f>
        <v>0</v>
      </c>
      <c r="Q8" s="510">
        <v>2104</v>
      </c>
      <c r="R8" s="485">
        <f>'5680'!P76</f>
        <v>2021</v>
      </c>
      <c r="S8" s="508">
        <f>VLOOKUP(+$B8,Rotaract!$A$118:$G$141,6,FALSE)</f>
        <v>0</v>
      </c>
      <c r="T8" s="320">
        <f t="shared" si="0"/>
        <v>2021</v>
      </c>
      <c r="U8" s="485">
        <f>'5680'!Q76</f>
        <v>2020</v>
      </c>
      <c r="V8" s="492">
        <f>VLOOKUP(+$B8,Rotaract!$A$118:$G$141,7,FALSE)</f>
        <v>0</v>
      </c>
      <c r="W8" s="499">
        <f t="shared" si="1"/>
        <v>2020</v>
      </c>
      <c r="X8" s="486">
        <f>U8-R8</f>
        <v>-1</v>
      </c>
      <c r="Y8" s="487">
        <f>(U8/R8)-1</f>
        <v>-4.9480455220185515E-4</v>
      </c>
      <c r="Z8" s="507">
        <f>V8-S8</f>
        <v>0</v>
      </c>
      <c r="AA8" s="511">
        <f t="shared" si="2"/>
        <v>0</v>
      </c>
      <c r="AD8" s="236"/>
    </row>
    <row r="9" spans="1:30" s="51" customFormat="1" ht="15.75" customHeight="1" x14ac:dyDescent="0.25">
      <c r="A9" s="12">
        <v>5690</v>
      </c>
      <c r="B9" s="477"/>
      <c r="C9" s="58">
        <v>1636</v>
      </c>
      <c r="D9" s="167">
        <v>1610</v>
      </c>
      <c r="E9" s="167">
        <v>1591</v>
      </c>
      <c r="F9" s="168">
        <v>1601</v>
      </c>
      <c r="G9" s="167">
        <v>1576</v>
      </c>
      <c r="H9" s="167">
        <v>1546</v>
      </c>
      <c r="I9" s="250">
        <v>1541</v>
      </c>
      <c r="J9" s="482"/>
      <c r="K9" s="489"/>
      <c r="L9" s="484"/>
      <c r="M9" s="491"/>
      <c r="N9" s="490"/>
      <c r="O9" s="509"/>
      <c r="P9" s="492"/>
      <c r="Q9" s="510"/>
      <c r="R9" s="485"/>
      <c r="S9" s="508"/>
      <c r="T9" s="320">
        <f t="shared" si="0"/>
        <v>0</v>
      </c>
      <c r="U9" s="485"/>
      <c r="V9" s="492"/>
      <c r="W9" s="499"/>
      <c r="X9" s="486"/>
      <c r="Y9" s="487"/>
      <c r="Z9" s="507"/>
      <c r="AA9" s="511"/>
      <c r="AD9" s="236"/>
    </row>
    <row r="10" spans="1:30" s="51" customFormat="1" ht="13.5" customHeight="1" x14ac:dyDescent="0.25">
      <c r="A10" s="7">
        <v>5710</v>
      </c>
      <c r="B10" s="8"/>
      <c r="C10" s="256">
        <f>'5710'!C62</f>
        <v>2574</v>
      </c>
      <c r="D10" s="246">
        <f>'5710'!D62</f>
        <v>2571</v>
      </c>
      <c r="E10" s="246">
        <f>'5710'!E62</f>
        <v>2487</v>
      </c>
      <c r="F10" s="251">
        <f>'5710'!F62</f>
        <v>2493</v>
      </c>
      <c r="G10" s="251">
        <f>'5710'!G62</f>
        <v>2517</v>
      </c>
      <c r="H10" s="246">
        <f>'5710'!H62</f>
        <v>2417</v>
      </c>
      <c r="I10" s="246">
        <f>'5710'!I62</f>
        <v>2344</v>
      </c>
      <c r="J10" s="246">
        <f>'5710'!J62</f>
        <v>2334</v>
      </c>
      <c r="K10" s="246">
        <f>'5710'!K62</f>
        <v>2254</v>
      </c>
      <c r="L10" s="246">
        <f>'5710'!L62</f>
        <v>2158</v>
      </c>
      <c r="M10" s="246">
        <f>'5710'!M62</f>
        <v>2075</v>
      </c>
      <c r="N10" s="337">
        <f>'5710'!N62</f>
        <v>1956</v>
      </c>
      <c r="O10" s="328">
        <v>1894</v>
      </c>
      <c r="P10" s="320">
        <v>57</v>
      </c>
      <c r="Q10" s="320">
        <v>1951</v>
      </c>
      <c r="R10" s="269">
        <f>'5710'!P62</f>
        <v>1871</v>
      </c>
      <c r="S10" s="320">
        <f>VLOOKUP(+$A10,Rotaract!$A$118:$G$141,6,FALSE)</f>
        <v>14</v>
      </c>
      <c r="T10" s="320">
        <f t="shared" si="0"/>
        <v>1885</v>
      </c>
      <c r="U10" s="269">
        <f>'5710'!Q62</f>
        <v>1864</v>
      </c>
      <c r="V10" s="320">
        <f>VLOOKUP(+$A10,Rotaract!$A$118:$G$141,7,FALSE)</f>
        <v>14</v>
      </c>
      <c r="W10" s="327">
        <f t="shared" si="1"/>
        <v>1878</v>
      </c>
      <c r="X10" s="288">
        <f t="shared" ref="X10:X20" si="3">U10-R10</f>
        <v>-7</v>
      </c>
      <c r="Y10" s="289">
        <f t="shared" ref="Y10:Y29" si="4">(U10/R10)-1</f>
        <v>-3.7413148049171285E-3</v>
      </c>
      <c r="Z10" s="314">
        <f t="shared" ref="Z10:Z20" si="5">+V10-S10</f>
        <v>0</v>
      </c>
      <c r="AA10" s="308">
        <f t="shared" si="2"/>
        <v>0</v>
      </c>
      <c r="AD10" s="236"/>
    </row>
    <row r="11" spans="1:30" s="51" customFormat="1" ht="15" x14ac:dyDescent="0.25">
      <c r="A11" s="10">
        <v>5950</v>
      </c>
      <c r="B11" s="3"/>
      <c r="C11" s="4">
        <f>'5950'!C79</f>
        <v>2878</v>
      </c>
      <c r="D11" s="5">
        <f>'5950'!D79</f>
        <v>2879</v>
      </c>
      <c r="E11" s="5">
        <f>'5950'!E79</f>
        <v>2880</v>
      </c>
      <c r="F11" s="6">
        <f>'5950'!F79</f>
        <v>2813</v>
      </c>
      <c r="G11" s="6">
        <f>'5950'!G79</f>
        <v>2776</v>
      </c>
      <c r="H11" s="6">
        <f>'5950'!H79</f>
        <v>2764</v>
      </c>
      <c r="I11" s="6">
        <f>'5950'!I79</f>
        <v>2702</v>
      </c>
      <c r="J11" s="5">
        <f>'5950'!J79</f>
        <v>2744</v>
      </c>
      <c r="K11" s="6">
        <f>'5950'!K79</f>
        <v>2709</v>
      </c>
      <c r="L11" s="5">
        <f>'5950'!L79</f>
        <v>2715</v>
      </c>
      <c r="M11" s="6">
        <f>'5950'!M79</f>
        <v>2665</v>
      </c>
      <c r="N11" s="6">
        <f>'5950'!N79</f>
        <v>2514</v>
      </c>
      <c r="O11" s="329">
        <v>2404</v>
      </c>
      <c r="P11" s="320">
        <v>71</v>
      </c>
      <c r="Q11" s="320">
        <v>2475</v>
      </c>
      <c r="R11" s="268">
        <f>'5950'!P79</f>
        <v>2349</v>
      </c>
      <c r="S11" s="320">
        <f>VLOOKUP(+$A11,Rotaract!$A$118:$G$141,6,FALSE)</f>
        <v>25</v>
      </c>
      <c r="T11" s="320">
        <f t="shared" si="0"/>
        <v>2374</v>
      </c>
      <c r="U11" s="268">
        <f>'5950'!Q79</f>
        <v>2370</v>
      </c>
      <c r="V11" s="320">
        <f>VLOOKUP(+$A11,Rotaract!$A$118:$G$141,7,FALSE)</f>
        <v>26</v>
      </c>
      <c r="W11" s="327">
        <f t="shared" si="1"/>
        <v>2396</v>
      </c>
      <c r="X11" s="288">
        <f t="shared" si="3"/>
        <v>21</v>
      </c>
      <c r="Y11" s="289">
        <f t="shared" si="4"/>
        <v>8.9399744572158379E-3</v>
      </c>
      <c r="Z11" s="314">
        <f t="shared" si="5"/>
        <v>1</v>
      </c>
      <c r="AA11" s="308">
        <f t="shared" si="2"/>
        <v>4.0000000000000036E-2</v>
      </c>
      <c r="AD11" s="236"/>
    </row>
    <row r="12" spans="1:30" s="51" customFormat="1" ht="15" x14ac:dyDescent="0.25">
      <c r="A12" s="2">
        <v>5960</v>
      </c>
      <c r="B12" s="3"/>
      <c r="C12" s="257">
        <f>'5960'!C73</f>
        <v>3053</v>
      </c>
      <c r="D12" s="252">
        <f>'5960'!D73</f>
        <v>2948</v>
      </c>
      <c r="E12" s="252">
        <f>'5960'!E73</f>
        <v>2907</v>
      </c>
      <c r="F12" s="252">
        <f>'5960'!F73</f>
        <v>2895</v>
      </c>
      <c r="G12" s="254">
        <f>'5960'!G73</f>
        <v>2895</v>
      </c>
      <c r="H12" s="252">
        <f>'5960'!H73</f>
        <v>2848</v>
      </c>
      <c r="I12" s="252">
        <f>'5960'!I73</f>
        <v>2762</v>
      </c>
      <c r="J12" s="249">
        <f>'5960'!J73</f>
        <v>2765</v>
      </c>
      <c r="K12" s="252">
        <f>'5960'!K73</f>
        <v>2708</v>
      </c>
      <c r="L12" s="334">
        <f>'5960'!L73</f>
        <v>2551</v>
      </c>
      <c r="M12" s="6">
        <f>'5960'!M73</f>
        <v>2427</v>
      </c>
      <c r="N12" s="6">
        <f>'5960'!N73</f>
        <v>2323</v>
      </c>
      <c r="O12" s="300">
        <v>2219</v>
      </c>
      <c r="P12" s="320">
        <v>18</v>
      </c>
      <c r="Q12" s="320">
        <v>2237</v>
      </c>
      <c r="R12" s="178">
        <f>'5960'!P73</f>
        <v>2202</v>
      </c>
      <c r="S12" s="320">
        <f>VLOOKUP(+$A12,Rotaract!$A$118:$G$141,6,FALSE)</f>
        <v>14</v>
      </c>
      <c r="T12" s="320">
        <f t="shared" si="0"/>
        <v>2216</v>
      </c>
      <c r="U12" s="178">
        <f>'5960'!Q73</f>
        <v>2205</v>
      </c>
      <c r="V12" s="320">
        <f>VLOOKUP(+$A12,Rotaract!$A$118:$G$141,7,FALSE)</f>
        <v>14</v>
      </c>
      <c r="W12" s="327">
        <f t="shared" si="1"/>
        <v>2219</v>
      </c>
      <c r="X12" s="288">
        <f t="shared" si="3"/>
        <v>3</v>
      </c>
      <c r="Y12" s="289">
        <f t="shared" si="4"/>
        <v>1.3623978201635634E-3</v>
      </c>
      <c r="Z12" s="314">
        <f t="shared" si="5"/>
        <v>0</v>
      </c>
      <c r="AA12" s="308">
        <f t="shared" si="2"/>
        <v>0</v>
      </c>
      <c r="AD12" s="236"/>
    </row>
    <row r="13" spans="1:30" s="51" customFormat="1" ht="15" x14ac:dyDescent="0.25">
      <c r="A13" s="2">
        <v>5970</v>
      </c>
      <c r="B13" s="3"/>
      <c r="C13" s="258">
        <f>'5970'!C63</f>
        <v>2860</v>
      </c>
      <c r="D13" s="13">
        <f>'5970'!D63</f>
        <v>2866</v>
      </c>
      <c r="E13" s="11">
        <f>'5970'!E63</f>
        <v>2760</v>
      </c>
      <c r="F13" s="11">
        <f>'5970'!F63</f>
        <v>2752</v>
      </c>
      <c r="G13" s="13">
        <f>'5970'!G63</f>
        <v>2757</v>
      </c>
      <c r="H13" s="11">
        <f>'5970'!H63</f>
        <v>2687</v>
      </c>
      <c r="I13" s="11">
        <f>'5970'!I63</f>
        <v>2629</v>
      </c>
      <c r="J13" s="11">
        <f>'5970'!J63</f>
        <v>2474</v>
      </c>
      <c r="K13" s="11">
        <f>'5970'!K63</f>
        <v>2346</v>
      </c>
      <c r="L13" s="335">
        <f>'5970'!L63</f>
        <v>2214</v>
      </c>
      <c r="M13" s="6">
        <f>'5970'!M63</f>
        <v>1993</v>
      </c>
      <c r="N13" s="6">
        <f>'5970'!N63</f>
        <v>1921</v>
      </c>
      <c r="O13" s="300">
        <v>1864</v>
      </c>
      <c r="P13" s="320">
        <v>12</v>
      </c>
      <c r="Q13" s="320">
        <v>1876</v>
      </c>
      <c r="R13" s="178">
        <f>'5970'!P63</f>
        <v>1801</v>
      </c>
      <c r="S13" s="320">
        <f>VLOOKUP(+$A13,Rotaract!$A$118:$G$141,6,FALSE)</f>
        <v>2</v>
      </c>
      <c r="T13" s="320">
        <f t="shared" si="0"/>
        <v>1803</v>
      </c>
      <c r="U13" s="178">
        <f>'5970'!Q63</f>
        <v>1854</v>
      </c>
      <c r="V13" s="320">
        <f>VLOOKUP(+$A13,Rotaract!$A$118:$G$141,7,FALSE)</f>
        <v>2</v>
      </c>
      <c r="W13" s="327">
        <f t="shared" si="1"/>
        <v>1856</v>
      </c>
      <c r="X13" s="288">
        <f t="shared" si="3"/>
        <v>53</v>
      </c>
      <c r="Y13" s="289">
        <f t="shared" si="4"/>
        <v>2.9428095502498586E-2</v>
      </c>
      <c r="Z13" s="314">
        <f t="shared" si="5"/>
        <v>0</v>
      </c>
      <c r="AA13" s="308">
        <f t="shared" si="2"/>
        <v>0</v>
      </c>
      <c r="AD13" s="236"/>
    </row>
    <row r="14" spans="1:30" s="51" customFormat="1" ht="15" x14ac:dyDescent="0.25">
      <c r="A14" s="2">
        <v>6000</v>
      </c>
      <c r="B14" s="3"/>
      <c r="C14" s="258">
        <f>'6000'!C75</f>
        <v>4025</v>
      </c>
      <c r="D14" s="13">
        <f>'6000'!D75</f>
        <v>4028</v>
      </c>
      <c r="E14" s="11">
        <f>'6000'!E75</f>
        <v>3925</v>
      </c>
      <c r="F14" s="11">
        <f>'6000'!F75</f>
        <v>3909</v>
      </c>
      <c r="G14" s="11">
        <f>'6000'!G75</f>
        <v>3853</v>
      </c>
      <c r="H14" s="11">
        <f>'6000'!H75</f>
        <v>3843</v>
      </c>
      <c r="I14" s="11">
        <f>'6000'!I75</f>
        <v>3789</v>
      </c>
      <c r="J14" s="11">
        <f>'6000'!J75</f>
        <v>3693</v>
      </c>
      <c r="K14" s="11">
        <f>'6000'!K75</f>
        <v>3580</v>
      </c>
      <c r="L14" s="335">
        <f>'6000'!L75</f>
        <v>3436</v>
      </c>
      <c r="M14" s="6">
        <f>'6000'!M75</f>
        <v>3185</v>
      </c>
      <c r="N14" s="6">
        <f>'6000'!N75</f>
        <v>3201</v>
      </c>
      <c r="O14" s="300">
        <v>3064</v>
      </c>
      <c r="P14" s="320">
        <v>30</v>
      </c>
      <c r="Q14" s="320">
        <v>3094</v>
      </c>
      <c r="R14" s="178">
        <f>'6000'!P75</f>
        <v>2944</v>
      </c>
      <c r="S14" s="320">
        <f>VLOOKUP(+$A14,Rotaract!$A$118:$G$141,6,FALSE)</f>
        <v>43</v>
      </c>
      <c r="T14" s="320">
        <f t="shared" si="0"/>
        <v>2987</v>
      </c>
      <c r="U14" s="178">
        <f>'6000'!Q75</f>
        <v>2915</v>
      </c>
      <c r="V14" s="320">
        <f>VLOOKUP(+$A14,Rotaract!$A$118:$G$141,7,FALSE)</f>
        <v>43</v>
      </c>
      <c r="W14" s="327">
        <f t="shared" si="1"/>
        <v>2958</v>
      </c>
      <c r="X14" s="288">
        <f t="shared" si="3"/>
        <v>-29</v>
      </c>
      <c r="Y14" s="289">
        <f t="shared" si="4"/>
        <v>-9.8505434782608647E-3</v>
      </c>
      <c r="Z14" s="314">
        <f t="shared" si="5"/>
        <v>0</v>
      </c>
      <c r="AA14" s="308">
        <f t="shared" si="2"/>
        <v>0</v>
      </c>
      <c r="AD14" s="236"/>
    </row>
    <row r="15" spans="1:30" s="51" customFormat="1" ht="15" x14ac:dyDescent="0.25">
      <c r="A15" s="2">
        <v>6220</v>
      </c>
      <c r="B15" s="3"/>
      <c r="C15" s="258">
        <f>'6220'!C53</f>
        <v>1891</v>
      </c>
      <c r="D15" s="11">
        <f>'6220'!D53</f>
        <v>1815</v>
      </c>
      <c r="E15" s="11">
        <f>'6220'!E53</f>
        <v>1794</v>
      </c>
      <c r="F15" s="11">
        <f>'6220'!F53</f>
        <v>1766</v>
      </c>
      <c r="G15" s="11">
        <f>'6220'!G53</f>
        <v>1711</v>
      </c>
      <c r="H15" s="11">
        <f>'6220'!H53</f>
        <v>1635</v>
      </c>
      <c r="I15" s="11">
        <f>'6220'!I53</f>
        <v>1541</v>
      </c>
      <c r="J15" s="11">
        <f>'6220'!J53</f>
        <v>1511</v>
      </c>
      <c r="K15" s="11">
        <f>'6220'!K53</f>
        <v>1383</v>
      </c>
      <c r="L15" s="335">
        <f>'6220'!L53</f>
        <v>1358</v>
      </c>
      <c r="M15" s="6">
        <f>'6220'!M53</f>
        <v>1254</v>
      </c>
      <c r="N15" s="6">
        <f>'6220'!N53</f>
        <v>1188</v>
      </c>
      <c r="O15" s="300">
        <v>1183</v>
      </c>
      <c r="P15" s="320">
        <v>0</v>
      </c>
      <c r="Q15" s="320">
        <v>1183</v>
      </c>
      <c r="R15" s="178">
        <f>'6220'!P53</f>
        <v>1121</v>
      </c>
      <c r="S15" s="320">
        <f>VLOOKUP(+$A15,Rotaract!$A$118:$G$141,6,FALSE)</f>
        <v>0</v>
      </c>
      <c r="T15" s="320">
        <f t="shared" si="0"/>
        <v>1121</v>
      </c>
      <c r="U15" s="178">
        <f>'6220'!Q53</f>
        <v>1121</v>
      </c>
      <c r="V15" s="320">
        <f>VLOOKUP(+$A15,Rotaract!$A$118:$G$141,7,FALSE)</f>
        <v>0</v>
      </c>
      <c r="W15" s="327">
        <f t="shared" si="1"/>
        <v>1121</v>
      </c>
      <c r="X15" s="288">
        <f t="shared" si="3"/>
        <v>0</v>
      </c>
      <c r="Y15" s="289">
        <f t="shared" si="4"/>
        <v>0</v>
      </c>
      <c r="Z15" s="314">
        <f t="shared" si="5"/>
        <v>0</v>
      </c>
      <c r="AA15" s="308">
        <f t="shared" si="2"/>
        <v>0</v>
      </c>
      <c r="AB15" s="265"/>
      <c r="AD15" s="236"/>
    </row>
    <row r="16" spans="1:30" s="51" customFormat="1" ht="15" x14ac:dyDescent="0.25">
      <c r="A16" s="10">
        <v>6250</v>
      </c>
      <c r="B16" s="3"/>
      <c r="C16" s="258">
        <f>'6250'!C78</f>
        <v>3084</v>
      </c>
      <c r="D16" s="11">
        <f>'6250'!D78</f>
        <v>3041</v>
      </c>
      <c r="E16" s="11">
        <f>'6250'!E78</f>
        <v>2955</v>
      </c>
      <c r="F16" s="13">
        <f>'6250'!F78</f>
        <v>2956</v>
      </c>
      <c r="G16" s="13">
        <f>'6250'!G78</f>
        <v>2962</v>
      </c>
      <c r="H16" s="11">
        <f>'6250'!H78</f>
        <v>2919</v>
      </c>
      <c r="I16" s="11">
        <f>'6250'!I78</f>
        <v>2840</v>
      </c>
      <c r="J16" s="13">
        <f>'6250'!J78</f>
        <v>2858</v>
      </c>
      <c r="K16" s="11">
        <f>'6250'!K78</f>
        <v>2739</v>
      </c>
      <c r="L16" s="335">
        <f>'6250'!L78</f>
        <v>2629</v>
      </c>
      <c r="M16" s="6">
        <f>'6250'!M78</f>
        <v>2485</v>
      </c>
      <c r="N16" s="6">
        <f>'6250'!N78</f>
        <v>2407</v>
      </c>
      <c r="O16" s="329">
        <v>2303</v>
      </c>
      <c r="P16" s="320">
        <v>21</v>
      </c>
      <c r="Q16" s="320">
        <v>2324</v>
      </c>
      <c r="R16" s="268">
        <f>'6250'!P78</f>
        <v>2257</v>
      </c>
      <c r="S16" s="320">
        <f>VLOOKUP(+$A16,Rotaract!$A$118:$G$141,6,FALSE)</f>
        <v>9</v>
      </c>
      <c r="T16" s="320">
        <f t="shared" si="0"/>
        <v>2266</v>
      </c>
      <c r="U16" s="268">
        <f>'6250'!Q78</f>
        <v>2246</v>
      </c>
      <c r="V16" s="320">
        <f>VLOOKUP(+$A16,Rotaract!$A$118:$G$141,7,FALSE)</f>
        <v>9</v>
      </c>
      <c r="W16" s="327">
        <f t="shared" si="1"/>
        <v>2255</v>
      </c>
      <c r="X16" s="288">
        <f t="shared" si="3"/>
        <v>-11</v>
      </c>
      <c r="Y16" s="289">
        <f t="shared" si="4"/>
        <v>-4.8737261852015434E-3</v>
      </c>
      <c r="Z16" s="314">
        <f t="shared" si="5"/>
        <v>0</v>
      </c>
      <c r="AA16" s="308">
        <f t="shared" si="2"/>
        <v>0</v>
      </c>
      <c r="AD16" s="236"/>
    </row>
    <row r="17" spans="1:30" s="51" customFormat="1" ht="15" x14ac:dyDescent="0.25">
      <c r="A17" s="2">
        <v>6270</v>
      </c>
      <c r="B17" s="3"/>
      <c r="C17" s="258">
        <f>'6270'!C77</f>
        <v>2958</v>
      </c>
      <c r="D17" s="11">
        <f>'6270'!D77</f>
        <v>2955</v>
      </c>
      <c r="E17" s="11">
        <f>'6270'!E77</f>
        <v>2886</v>
      </c>
      <c r="F17" s="11">
        <f>'6270'!F77</f>
        <v>2878</v>
      </c>
      <c r="G17" s="13">
        <f>'6270'!G77</f>
        <v>2887</v>
      </c>
      <c r="H17" s="11">
        <f>'6270'!H77</f>
        <v>2836</v>
      </c>
      <c r="I17" s="11">
        <f>'6270'!I77</f>
        <v>2771</v>
      </c>
      <c r="J17" s="11">
        <f>'6270'!J77</f>
        <v>2751</v>
      </c>
      <c r="K17" s="11">
        <f>'6270'!K77</f>
        <v>2698</v>
      </c>
      <c r="L17" s="335">
        <f>'6270'!L77</f>
        <v>2563</v>
      </c>
      <c r="M17" s="6">
        <f>'6270'!M77</f>
        <v>2416</v>
      </c>
      <c r="N17" s="6">
        <f>'6270'!N77</f>
        <v>2351</v>
      </c>
      <c r="O17" s="300">
        <v>2289</v>
      </c>
      <c r="P17" s="320">
        <v>25</v>
      </c>
      <c r="Q17" s="320">
        <v>2314</v>
      </c>
      <c r="R17" s="178">
        <f>'6270'!P77</f>
        <v>2226</v>
      </c>
      <c r="S17" s="320">
        <f>VLOOKUP(+$A17,Rotaract!$A$118:$G$141,6,FALSE)</f>
        <v>24</v>
      </c>
      <c r="T17" s="320">
        <f t="shared" si="0"/>
        <v>2250</v>
      </c>
      <c r="U17" s="178">
        <f>'6270'!Q77</f>
        <v>2224</v>
      </c>
      <c r="V17" s="320">
        <f>VLOOKUP(+$A17,Rotaract!$A$118:$G$141,7,FALSE)</f>
        <v>24</v>
      </c>
      <c r="W17" s="327">
        <f t="shared" si="1"/>
        <v>2248</v>
      </c>
      <c r="X17" s="288">
        <f t="shared" si="3"/>
        <v>-2</v>
      </c>
      <c r="Y17" s="289">
        <f t="shared" si="4"/>
        <v>-8.9847259658581979E-4</v>
      </c>
      <c r="Z17" s="314">
        <f t="shared" si="5"/>
        <v>0</v>
      </c>
      <c r="AA17" s="308">
        <f t="shared" si="2"/>
        <v>0</v>
      </c>
      <c r="AD17" s="236"/>
    </row>
    <row r="18" spans="1:30" s="51" customFormat="1" ht="15" x14ac:dyDescent="0.25">
      <c r="A18" s="2">
        <v>6420</v>
      </c>
      <c r="B18" s="3"/>
      <c r="C18" s="258">
        <f>'6420'!C70</f>
        <v>1978</v>
      </c>
      <c r="D18" s="11">
        <f>'6420'!D70</f>
        <v>1930</v>
      </c>
      <c r="E18" s="11">
        <f>'6420'!E70</f>
        <v>1885</v>
      </c>
      <c r="F18" s="11">
        <f>'6420'!F70</f>
        <v>1837</v>
      </c>
      <c r="G18" s="11">
        <f>'6420'!G70</f>
        <v>1772</v>
      </c>
      <c r="H18" s="11">
        <f>'6420'!H70</f>
        <v>1732</v>
      </c>
      <c r="I18" s="11">
        <f>'6420'!I70</f>
        <v>1678</v>
      </c>
      <c r="J18" s="13">
        <f>'6420'!J70</f>
        <v>1676</v>
      </c>
      <c r="K18" s="11">
        <f>'6420'!K70</f>
        <v>1667</v>
      </c>
      <c r="L18" s="335">
        <f>'6420'!L70</f>
        <v>1602</v>
      </c>
      <c r="M18" s="6">
        <f>'6420'!M70</f>
        <v>1465</v>
      </c>
      <c r="N18" s="6">
        <f>'6420'!N70</f>
        <v>1416</v>
      </c>
      <c r="O18" s="300">
        <v>1389</v>
      </c>
      <c r="P18" s="320">
        <v>25</v>
      </c>
      <c r="Q18" s="320">
        <v>1414</v>
      </c>
      <c r="R18" s="178">
        <f>'6420'!P70</f>
        <v>1317</v>
      </c>
      <c r="S18" s="320">
        <f>VLOOKUP(+$A18,Rotaract!$A$118:$G$141,6,FALSE)</f>
        <v>21</v>
      </c>
      <c r="T18" s="320">
        <f t="shared" si="0"/>
        <v>1338</v>
      </c>
      <c r="U18" s="178">
        <f>'6420'!Q70</f>
        <v>1316</v>
      </c>
      <c r="V18" s="320">
        <f>VLOOKUP(+$A18,Rotaract!$A$118:$G$141,7,FALSE)</f>
        <v>21</v>
      </c>
      <c r="W18" s="327">
        <f t="shared" si="1"/>
        <v>1337</v>
      </c>
      <c r="X18" s="288">
        <f t="shared" si="3"/>
        <v>-1</v>
      </c>
      <c r="Y18" s="289">
        <f t="shared" si="4"/>
        <v>-7.5930144267277733E-4</v>
      </c>
      <c r="Z18" s="314">
        <f t="shared" si="5"/>
        <v>0</v>
      </c>
      <c r="AA18" s="308">
        <f t="shared" si="2"/>
        <v>0</v>
      </c>
      <c r="AD18" s="236"/>
    </row>
    <row r="19" spans="1:30" s="51" customFormat="1" ht="15" x14ac:dyDescent="0.25">
      <c r="A19" s="2">
        <v>6440</v>
      </c>
      <c r="B19" s="3"/>
      <c r="C19" s="259">
        <f>'6440'!C96</f>
        <v>2347</v>
      </c>
      <c r="D19" s="14">
        <f>'6440'!D96</f>
        <v>2315</v>
      </c>
      <c r="E19" s="14">
        <f>'6440'!E96</f>
        <v>2269</v>
      </c>
      <c r="F19" s="14">
        <f>'6440'!F96</f>
        <v>2201</v>
      </c>
      <c r="G19" s="14">
        <f>'6440'!G96</f>
        <v>2165</v>
      </c>
      <c r="H19" s="14">
        <f>'6440'!H96</f>
        <v>2146</v>
      </c>
      <c r="I19" s="14">
        <f>'6440'!I96</f>
        <v>2124</v>
      </c>
      <c r="J19" s="14">
        <f>'6440'!J96</f>
        <v>2097</v>
      </c>
      <c r="K19" s="14">
        <f>'6440'!K96</f>
        <v>2053</v>
      </c>
      <c r="L19" s="336">
        <f>'6440'!L96</f>
        <v>1983</v>
      </c>
      <c r="M19" s="6">
        <f>'6440'!M96</f>
        <v>1946</v>
      </c>
      <c r="N19" s="6">
        <f>'6440'!N96</f>
        <v>1854</v>
      </c>
      <c r="O19" s="300">
        <v>1797</v>
      </c>
      <c r="P19" s="320">
        <v>19</v>
      </c>
      <c r="Q19" s="320">
        <v>1816</v>
      </c>
      <c r="R19" s="178">
        <f>'6440'!P96</f>
        <v>1773</v>
      </c>
      <c r="S19" s="320">
        <f>VLOOKUP(+$A19,Rotaract!$A$118:$G$141,6,FALSE)</f>
        <v>46</v>
      </c>
      <c r="T19" s="320">
        <f t="shared" si="0"/>
        <v>1819</v>
      </c>
      <c r="U19" s="178">
        <f>'6440'!Q96</f>
        <v>1818</v>
      </c>
      <c r="V19" s="320">
        <f>VLOOKUP(+$A19,Rotaract!$A$118:$G$141,7,FALSE)</f>
        <v>46</v>
      </c>
      <c r="W19" s="327">
        <f t="shared" si="1"/>
        <v>1864</v>
      </c>
      <c r="X19" s="288">
        <f t="shared" si="3"/>
        <v>45</v>
      </c>
      <c r="Y19" s="289">
        <f t="shared" si="4"/>
        <v>2.5380710659898442E-2</v>
      </c>
      <c r="Z19" s="314">
        <f t="shared" si="5"/>
        <v>0</v>
      </c>
      <c r="AA19" s="308">
        <f t="shared" si="2"/>
        <v>0</v>
      </c>
      <c r="AD19" s="236"/>
    </row>
    <row r="20" spans="1:30" s="51" customFormat="1" ht="15" x14ac:dyDescent="0.25">
      <c r="A20" s="2">
        <v>6450</v>
      </c>
      <c r="B20" s="3"/>
      <c r="C20" s="260">
        <f>'6450'!C99</f>
        <v>1932</v>
      </c>
      <c r="D20" s="15">
        <f>'6450'!D99</f>
        <v>1907</v>
      </c>
      <c r="E20" s="15">
        <f>'6450'!E99</f>
        <v>1859</v>
      </c>
      <c r="F20" s="15">
        <f>'6450'!F99</f>
        <v>1794</v>
      </c>
      <c r="G20" s="16">
        <f>'6450'!G99</f>
        <v>1836</v>
      </c>
      <c r="H20" s="15">
        <f>'6450'!H99</f>
        <v>1784</v>
      </c>
      <c r="I20" s="15">
        <f>'6450'!I99</f>
        <v>1750</v>
      </c>
      <c r="J20" s="15">
        <f>'6450'!J99</f>
        <v>1756</v>
      </c>
      <c r="K20" s="15">
        <f>'6450'!K99</f>
        <v>1700</v>
      </c>
      <c r="L20" s="15">
        <f>'6450'!L99</f>
        <v>1678</v>
      </c>
      <c r="M20" s="6">
        <f>'6450'!M99</f>
        <v>1601</v>
      </c>
      <c r="N20" s="15">
        <f>'6450'!N99</f>
        <v>1535</v>
      </c>
      <c r="O20" s="302">
        <v>1502</v>
      </c>
      <c r="P20" s="320">
        <v>57</v>
      </c>
      <c r="Q20" s="320">
        <v>1559</v>
      </c>
      <c r="R20" s="188">
        <f>'6450'!P99</f>
        <v>1418</v>
      </c>
      <c r="S20" s="320">
        <f>VLOOKUP(+$A20,Rotaract!$A$118:$G$141,6,FALSE)</f>
        <v>81</v>
      </c>
      <c r="T20" s="320">
        <f t="shared" si="0"/>
        <v>1499</v>
      </c>
      <c r="U20" s="188">
        <f>'6450'!Q99</f>
        <v>1459</v>
      </c>
      <c r="V20" s="320">
        <f>VLOOKUP(+$A20,Rotaract!$A$118:$G$141,7,FALSE)</f>
        <v>81</v>
      </c>
      <c r="W20" s="327">
        <f t="shared" si="1"/>
        <v>1540</v>
      </c>
      <c r="X20" s="288">
        <f t="shared" si="3"/>
        <v>41</v>
      </c>
      <c r="Y20" s="289">
        <f t="shared" si="4"/>
        <v>2.8913963328631942E-2</v>
      </c>
      <c r="Z20" s="314">
        <f t="shared" si="5"/>
        <v>0</v>
      </c>
      <c r="AA20" s="308">
        <f t="shared" si="2"/>
        <v>0</v>
      </c>
      <c r="AB20" s="265"/>
      <c r="AD20" s="236"/>
    </row>
    <row r="21" spans="1:30" s="51" customFormat="1" ht="15.75" thickBot="1" x14ac:dyDescent="0.3">
      <c r="A21" s="17" t="s">
        <v>1671</v>
      </c>
      <c r="B21" s="18"/>
      <c r="C21" s="169">
        <f t="shared" ref="C21:Z21" si="6">SUM(C4:C20)</f>
        <v>40679</v>
      </c>
      <c r="D21" s="170">
        <f t="shared" si="6"/>
        <v>40436</v>
      </c>
      <c r="E21" s="170">
        <f t="shared" si="6"/>
        <v>39597</v>
      </c>
      <c r="F21" s="170">
        <f t="shared" si="6"/>
        <v>39195</v>
      </c>
      <c r="G21" s="170">
        <f t="shared" si="6"/>
        <v>38992</v>
      </c>
      <c r="H21" s="170">
        <f t="shared" si="6"/>
        <v>38376</v>
      </c>
      <c r="I21" s="170">
        <f t="shared" si="6"/>
        <v>37326</v>
      </c>
      <c r="J21" s="170">
        <f t="shared" si="6"/>
        <v>36760</v>
      </c>
      <c r="K21" s="170">
        <f t="shared" si="6"/>
        <v>35747</v>
      </c>
      <c r="L21" s="170">
        <f t="shared" si="6"/>
        <v>34346</v>
      </c>
      <c r="M21" s="169">
        <f t="shared" si="6"/>
        <v>32480</v>
      </c>
      <c r="N21" s="344">
        <f t="shared" ref="N21:T21" si="7">SUM(N4:N20)</f>
        <v>31342</v>
      </c>
      <c r="O21" s="179">
        <f t="shared" si="7"/>
        <v>30349</v>
      </c>
      <c r="P21" s="321">
        <f t="shared" si="7"/>
        <v>461</v>
      </c>
      <c r="Q21" s="321">
        <f t="shared" si="7"/>
        <v>30810</v>
      </c>
      <c r="R21" s="179">
        <f t="shared" si="7"/>
        <v>29449</v>
      </c>
      <c r="S21" s="321">
        <f t="shared" si="7"/>
        <v>392</v>
      </c>
      <c r="T21" s="321">
        <f t="shared" si="7"/>
        <v>29841</v>
      </c>
      <c r="U21" s="179">
        <f t="shared" si="6"/>
        <v>29659</v>
      </c>
      <c r="V21" s="321">
        <f t="shared" si="6"/>
        <v>398</v>
      </c>
      <c r="W21" s="321">
        <f t="shared" si="6"/>
        <v>30057</v>
      </c>
      <c r="X21" s="290">
        <f t="shared" si="6"/>
        <v>210</v>
      </c>
      <c r="Y21" s="19">
        <f t="shared" si="4"/>
        <v>7.1309721892085509E-3</v>
      </c>
      <c r="Z21" s="315">
        <f t="shared" si="6"/>
        <v>6</v>
      </c>
      <c r="AA21" s="309">
        <f>IF(+V21-S21=0,0,(V21/S21)-1)</f>
        <v>1.5306122448979664E-2</v>
      </c>
      <c r="AD21" s="236"/>
    </row>
    <row r="22" spans="1:30" s="52" customFormat="1" ht="15.75" thickTop="1" x14ac:dyDescent="0.25">
      <c r="A22" s="22">
        <v>5790</v>
      </c>
      <c r="B22" s="21"/>
      <c r="C22" s="54">
        <f>'5790'!C97</f>
        <v>2883</v>
      </c>
      <c r="D22" s="57">
        <f>'5790'!D97</f>
        <v>2881</v>
      </c>
      <c r="E22" s="57">
        <f>'5790'!E97</f>
        <v>2789</v>
      </c>
      <c r="F22" s="56">
        <f>'5790'!F97</f>
        <v>2882</v>
      </c>
      <c r="G22" s="56">
        <f>'5790'!G97</f>
        <v>2961</v>
      </c>
      <c r="H22" s="56">
        <f>'5790'!H97</f>
        <v>3047</v>
      </c>
      <c r="I22" s="56">
        <f>'5790'!I97</f>
        <v>3069</v>
      </c>
      <c r="J22" s="57">
        <f>'5790'!J97</f>
        <v>2773</v>
      </c>
      <c r="K22" s="56">
        <f>'5790'!K97</f>
        <v>2899</v>
      </c>
      <c r="L22" s="57">
        <f>'5790'!L97</f>
        <v>2739</v>
      </c>
      <c r="M22" s="57">
        <f>'5790'!M97</f>
        <v>2505</v>
      </c>
      <c r="N22" s="339">
        <f>'5790'!N97</f>
        <v>2561</v>
      </c>
      <c r="O22" s="330">
        <v>2553</v>
      </c>
      <c r="P22" s="320">
        <v>29</v>
      </c>
      <c r="Q22" s="320">
        <v>2582</v>
      </c>
      <c r="R22" s="181">
        <f>'5790'!P97</f>
        <v>2512</v>
      </c>
      <c r="S22" s="320">
        <f>VLOOKUP(+$A22,Rotaract!$A$118:$G$141,6,FALSE)</f>
        <v>59</v>
      </c>
      <c r="T22" s="320">
        <f>+R22+S22</f>
        <v>2571</v>
      </c>
      <c r="U22" s="181">
        <f>'5790'!Q97</f>
        <v>2552</v>
      </c>
      <c r="V22" s="320">
        <f>VLOOKUP(+$A22,Rotaract!$A$118:$G$141,7,FALSE)</f>
        <v>54</v>
      </c>
      <c r="W22" s="327">
        <f t="shared" ref="W22:W28" si="8">+U22+V22</f>
        <v>2606</v>
      </c>
      <c r="X22" s="288">
        <f t="shared" ref="X22:X28" si="9">U22-R22</f>
        <v>40</v>
      </c>
      <c r="Y22" s="289">
        <f t="shared" si="4"/>
        <v>1.5923566878980999E-2</v>
      </c>
      <c r="Z22" s="314">
        <f t="shared" ref="Z22:Z28" si="10">+V22-S22</f>
        <v>-5</v>
      </c>
      <c r="AA22" s="308">
        <f t="shared" si="2"/>
        <v>-8.4745762711864403E-2</v>
      </c>
      <c r="AD22" s="236"/>
    </row>
    <row r="23" spans="1:30" s="52" customFormat="1" ht="15" x14ac:dyDescent="0.25">
      <c r="A23" s="20">
        <v>5810</v>
      </c>
      <c r="B23" s="21"/>
      <c r="C23" s="54">
        <f>'5810'!C89</f>
        <v>2865</v>
      </c>
      <c r="D23" s="57">
        <f>'5810'!D89</f>
        <v>2820</v>
      </c>
      <c r="E23" s="57">
        <f>'5810'!E89</f>
        <v>2754</v>
      </c>
      <c r="F23" s="57">
        <f>'5810'!F89</f>
        <v>2715</v>
      </c>
      <c r="G23" s="57">
        <f>'5810'!G89</f>
        <v>2667</v>
      </c>
      <c r="H23" s="57">
        <f>'5810'!H89</f>
        <v>2665</v>
      </c>
      <c r="I23" s="56">
        <f>'5810'!I89</f>
        <v>2708</v>
      </c>
      <c r="J23" s="57">
        <f>'5810'!J89</f>
        <v>2689</v>
      </c>
      <c r="K23" s="57">
        <f>'5810'!K89</f>
        <v>2549</v>
      </c>
      <c r="L23" s="57">
        <f>'5810'!L89</f>
        <v>2451</v>
      </c>
      <c r="M23" s="57">
        <f>'5810'!M89</f>
        <v>2384</v>
      </c>
      <c r="N23" s="339">
        <f>'5810'!N89</f>
        <v>2441</v>
      </c>
      <c r="O23" s="331">
        <v>2417</v>
      </c>
      <c r="P23" s="320">
        <v>28</v>
      </c>
      <c r="Q23" s="320">
        <v>2445</v>
      </c>
      <c r="R23" s="180">
        <f>'5810'!P89</f>
        <v>2385</v>
      </c>
      <c r="S23" s="320">
        <f>VLOOKUP(+$A23,Rotaract!$A$118:$G$141,6,FALSE)</f>
        <v>20</v>
      </c>
      <c r="T23" s="320">
        <f t="shared" ref="T23:T28" si="11">+R23+S23</f>
        <v>2405</v>
      </c>
      <c r="U23" s="180">
        <f>'5810'!Q89</f>
        <v>2414</v>
      </c>
      <c r="V23" s="320">
        <f>VLOOKUP(+$A23,Rotaract!$A$118:$G$141,7,FALSE)</f>
        <v>23</v>
      </c>
      <c r="W23" s="327">
        <f t="shared" si="8"/>
        <v>2437</v>
      </c>
      <c r="X23" s="288">
        <f t="shared" si="9"/>
        <v>29</v>
      </c>
      <c r="Y23" s="289">
        <f t="shared" si="4"/>
        <v>1.2159329140461139E-2</v>
      </c>
      <c r="Z23" s="314">
        <f t="shared" si="10"/>
        <v>3</v>
      </c>
      <c r="AA23" s="308">
        <f t="shared" si="2"/>
        <v>0.14999999999999991</v>
      </c>
      <c r="AD23" s="236"/>
    </row>
    <row r="24" spans="1:30" s="52" customFormat="1" ht="15" x14ac:dyDescent="0.25">
      <c r="A24" s="20">
        <v>5840</v>
      </c>
      <c r="B24" s="21"/>
      <c r="C24" s="54">
        <f>'5840'!C80</f>
        <v>2545</v>
      </c>
      <c r="D24" s="56">
        <f>'5840'!D80</f>
        <v>2611</v>
      </c>
      <c r="E24" s="57">
        <f>'5840'!E80</f>
        <v>2539</v>
      </c>
      <c r="F24" s="57">
        <f>'5840'!F80</f>
        <v>2494</v>
      </c>
      <c r="G24" s="56">
        <f>'5840'!G80</f>
        <v>2574</v>
      </c>
      <c r="H24" s="56">
        <f>'5840'!H80</f>
        <v>2575</v>
      </c>
      <c r="I24" s="57">
        <f>'5840'!I80</f>
        <v>2470</v>
      </c>
      <c r="J24" s="57">
        <f>'5840'!J80</f>
        <v>2523</v>
      </c>
      <c r="K24" s="57">
        <f>'5840'!K80</f>
        <v>2471</v>
      </c>
      <c r="L24" s="57">
        <f>'5840'!L80</f>
        <v>2378</v>
      </c>
      <c r="M24" s="57">
        <f>'5840'!M80</f>
        <v>2258</v>
      </c>
      <c r="N24" s="339">
        <f>'5840'!N80</f>
        <v>2284</v>
      </c>
      <c r="O24" s="331">
        <v>2285</v>
      </c>
      <c r="P24" s="320">
        <v>6</v>
      </c>
      <c r="Q24" s="320">
        <v>2291</v>
      </c>
      <c r="R24" s="180">
        <f>'5840'!P80</f>
        <v>2240</v>
      </c>
      <c r="S24" s="320">
        <f>VLOOKUP(+$A24,Rotaract!$A$118:$G$141,6,FALSE)</f>
        <v>28</v>
      </c>
      <c r="T24" s="320">
        <f t="shared" si="11"/>
        <v>2268</v>
      </c>
      <c r="U24" s="180">
        <f>'5840'!Q80</f>
        <v>2257</v>
      </c>
      <c r="V24" s="320">
        <f>VLOOKUP(+$A24,Rotaract!$A$118:$G$141,7,FALSE)</f>
        <v>28</v>
      </c>
      <c r="W24" s="327">
        <f t="shared" si="8"/>
        <v>2285</v>
      </c>
      <c r="X24" s="288">
        <f t="shared" si="9"/>
        <v>17</v>
      </c>
      <c r="Y24" s="289">
        <f t="shared" si="4"/>
        <v>7.5892857142856318E-3</v>
      </c>
      <c r="Z24" s="314">
        <f t="shared" si="10"/>
        <v>0</v>
      </c>
      <c r="AA24" s="308">
        <f t="shared" si="2"/>
        <v>0</v>
      </c>
      <c r="AD24" s="236"/>
    </row>
    <row r="25" spans="1:30" s="52" customFormat="1" ht="15" x14ac:dyDescent="0.25">
      <c r="A25" s="20">
        <v>5870</v>
      </c>
      <c r="B25" s="21"/>
      <c r="C25" s="54">
        <f>'5870'!C83</f>
        <v>2767</v>
      </c>
      <c r="D25" s="57">
        <f>'5870'!D83</f>
        <v>2703</v>
      </c>
      <c r="E25" s="57">
        <f>'5870'!E83</f>
        <v>2665</v>
      </c>
      <c r="F25" s="57">
        <f>'5870'!F83</f>
        <v>2648</v>
      </c>
      <c r="G25" s="56">
        <f>'5870'!G83</f>
        <v>2649</v>
      </c>
      <c r="H25" s="57">
        <f>'5870'!H83</f>
        <v>2594</v>
      </c>
      <c r="I25" s="57">
        <f>'5870'!I83</f>
        <v>2511</v>
      </c>
      <c r="J25" s="57">
        <f>'5870'!J83</f>
        <v>2456</v>
      </c>
      <c r="K25" s="57">
        <f>'5870'!K83</f>
        <v>2368</v>
      </c>
      <c r="L25" s="57">
        <f>'5870'!L83</f>
        <v>2179</v>
      </c>
      <c r="M25" s="57">
        <f>'5870'!M83</f>
        <v>2154</v>
      </c>
      <c r="N25" s="339">
        <f>'5870'!N83</f>
        <v>2156</v>
      </c>
      <c r="O25" s="331">
        <v>2032</v>
      </c>
      <c r="P25" s="320">
        <v>22</v>
      </c>
      <c r="Q25" s="320">
        <v>2054</v>
      </c>
      <c r="R25" s="180">
        <f>'5870'!P83</f>
        <v>1948</v>
      </c>
      <c r="S25" s="320">
        <f>VLOOKUP(+$A25,Rotaract!$A$118:$G$141,6,FALSE)</f>
        <v>24</v>
      </c>
      <c r="T25" s="320">
        <f t="shared" si="11"/>
        <v>1972</v>
      </c>
      <c r="U25" s="180">
        <f>'5870'!Q83</f>
        <v>1995</v>
      </c>
      <c r="V25" s="320">
        <f>VLOOKUP(+$A25,Rotaract!$A$118:$G$141,7,FALSE)</f>
        <v>30</v>
      </c>
      <c r="W25" s="327">
        <f t="shared" si="8"/>
        <v>2025</v>
      </c>
      <c r="X25" s="288">
        <f t="shared" si="9"/>
        <v>47</v>
      </c>
      <c r="Y25" s="289">
        <f t="shared" si="4"/>
        <v>2.4127310061601737E-2</v>
      </c>
      <c r="Z25" s="314">
        <f t="shared" si="10"/>
        <v>6</v>
      </c>
      <c r="AA25" s="308">
        <f t="shared" si="2"/>
        <v>0.25</v>
      </c>
      <c r="AD25" s="236"/>
    </row>
    <row r="26" spans="1:30" s="52" customFormat="1" ht="15" x14ac:dyDescent="0.25">
      <c r="A26" s="211">
        <v>5890</v>
      </c>
      <c r="B26" s="21"/>
      <c r="C26" s="54">
        <f>'5890'!C85</f>
        <v>2825</v>
      </c>
      <c r="D26" s="57">
        <f>'5890'!D85</f>
        <v>2672</v>
      </c>
      <c r="E26" s="57">
        <f>'5890'!E85</f>
        <v>2574</v>
      </c>
      <c r="F26" s="57">
        <f>'5890'!F85</f>
        <v>2560</v>
      </c>
      <c r="G26" s="56">
        <f>'5890'!G85</f>
        <v>2635</v>
      </c>
      <c r="H26" s="57">
        <f>'5890'!H85</f>
        <v>2564</v>
      </c>
      <c r="I26" s="57">
        <f>'5890'!I85</f>
        <v>2544</v>
      </c>
      <c r="J26" s="57">
        <f>'5890'!J85</f>
        <v>2386</v>
      </c>
      <c r="K26" s="56">
        <f>'5890'!K85</f>
        <v>2532</v>
      </c>
      <c r="L26" s="57">
        <f>'5890'!L85</f>
        <v>2476</v>
      </c>
      <c r="M26" s="57">
        <f>'5890'!M85</f>
        <v>2414</v>
      </c>
      <c r="N26" s="339">
        <f>'5890'!N85</f>
        <v>2429</v>
      </c>
      <c r="O26" s="331">
        <v>2253</v>
      </c>
      <c r="P26" s="320">
        <v>91</v>
      </c>
      <c r="Q26" s="320">
        <v>2344</v>
      </c>
      <c r="R26" s="180">
        <f>'5890'!P85</f>
        <v>2123</v>
      </c>
      <c r="S26" s="320">
        <f>VLOOKUP(+$A26,Rotaract!$A$118:$G$141,6,FALSE)</f>
        <v>91</v>
      </c>
      <c r="T26" s="320">
        <f t="shared" si="11"/>
        <v>2214</v>
      </c>
      <c r="U26" s="180">
        <f>'5890'!Q85</f>
        <v>2109</v>
      </c>
      <c r="V26" s="320">
        <f>VLOOKUP(+$A26,Rotaract!$A$118:$G$141,7,FALSE)</f>
        <v>91</v>
      </c>
      <c r="W26" s="327">
        <f t="shared" si="8"/>
        <v>2200</v>
      </c>
      <c r="X26" s="288">
        <f t="shared" si="9"/>
        <v>-14</v>
      </c>
      <c r="Y26" s="289">
        <f t="shared" si="4"/>
        <v>-6.594441827602493E-3</v>
      </c>
      <c r="Z26" s="314">
        <f t="shared" si="10"/>
        <v>0</v>
      </c>
      <c r="AA26" s="308">
        <f t="shared" si="2"/>
        <v>0</v>
      </c>
      <c r="AD26" s="236"/>
    </row>
    <row r="27" spans="1:30" s="52" customFormat="1" ht="15" x14ac:dyDescent="0.25">
      <c r="A27" s="22">
        <v>5910</v>
      </c>
      <c r="B27" s="21"/>
      <c r="C27" s="54">
        <f>'5910'!C55</f>
        <v>2295</v>
      </c>
      <c r="D27" s="57">
        <f>'5910'!D55</f>
        <v>2299</v>
      </c>
      <c r="E27" s="57">
        <f>'5910'!E55</f>
        <v>2270</v>
      </c>
      <c r="F27" s="57">
        <f>'5910'!F55</f>
        <v>2240</v>
      </c>
      <c r="G27" s="56">
        <f>'5910'!G55</f>
        <v>2279</v>
      </c>
      <c r="H27" s="56">
        <f>'5910'!H55</f>
        <v>2287</v>
      </c>
      <c r="I27" s="57">
        <f>'5910'!I55</f>
        <v>2233</v>
      </c>
      <c r="J27" s="57">
        <f>'5910'!J55</f>
        <v>2231</v>
      </c>
      <c r="K27" s="57">
        <f>'5910'!K55</f>
        <v>2204</v>
      </c>
      <c r="L27" s="57">
        <f>'5910'!L55</f>
        <v>2137</v>
      </c>
      <c r="M27" s="57">
        <f>'5910'!M55</f>
        <v>2057</v>
      </c>
      <c r="N27" s="338">
        <f>'5910'!N55</f>
        <v>2037</v>
      </c>
      <c r="O27" s="330">
        <v>2027</v>
      </c>
      <c r="P27" s="320">
        <v>60</v>
      </c>
      <c r="Q27" s="320">
        <v>2087</v>
      </c>
      <c r="R27" s="181">
        <f>'5910'!P55</f>
        <v>2036</v>
      </c>
      <c r="S27" s="320">
        <f>VLOOKUP(+$A27,Rotaract!$A$118:$G$141,6,FALSE)</f>
        <v>76</v>
      </c>
      <c r="T27" s="320">
        <f t="shared" si="11"/>
        <v>2112</v>
      </c>
      <c r="U27" s="181">
        <f>'5910'!Q55</f>
        <v>2017</v>
      </c>
      <c r="V27" s="320">
        <f>VLOOKUP(+$A27,Rotaract!$A$118:$G$141,7,FALSE)</f>
        <v>74</v>
      </c>
      <c r="W27" s="327">
        <f t="shared" si="8"/>
        <v>2091</v>
      </c>
      <c r="X27" s="288">
        <f t="shared" si="9"/>
        <v>-19</v>
      </c>
      <c r="Y27" s="289">
        <f t="shared" si="4"/>
        <v>-9.3320235756385594E-3</v>
      </c>
      <c r="Z27" s="314">
        <f t="shared" si="10"/>
        <v>-2</v>
      </c>
      <c r="AA27" s="308">
        <f t="shared" si="2"/>
        <v>-2.6315789473684181E-2</v>
      </c>
      <c r="AD27" s="236"/>
    </row>
    <row r="28" spans="1:30" s="52" customFormat="1" ht="15" x14ac:dyDescent="0.25">
      <c r="A28" s="20">
        <v>5930</v>
      </c>
      <c r="B28" s="21"/>
      <c r="C28" s="261">
        <f>'5930'!C72</f>
        <v>1920</v>
      </c>
      <c r="D28" s="171">
        <f>'5930'!D72</f>
        <v>1859</v>
      </c>
      <c r="E28" s="171">
        <f>'5930'!E72</f>
        <v>1851</v>
      </c>
      <c r="F28" s="172">
        <f>'5930'!F72</f>
        <v>1856</v>
      </c>
      <c r="G28" s="172">
        <f>'5930'!G72</f>
        <v>1872</v>
      </c>
      <c r="H28" s="171">
        <f>'5930'!H72</f>
        <v>1858</v>
      </c>
      <c r="I28" s="172">
        <f>'5930'!I72</f>
        <v>1886</v>
      </c>
      <c r="J28" s="171">
        <f>'5930'!J72</f>
        <v>1870</v>
      </c>
      <c r="K28" s="171">
        <f>'5930'!K72</f>
        <v>1813</v>
      </c>
      <c r="L28" s="171">
        <f>'5930'!L72</f>
        <v>1752</v>
      </c>
      <c r="M28" s="57">
        <f>'5930'!M72</f>
        <v>1654</v>
      </c>
      <c r="N28" s="340">
        <f>'5930'!N72</f>
        <v>1652</v>
      </c>
      <c r="O28" s="332">
        <v>1520</v>
      </c>
      <c r="P28" s="320">
        <v>23</v>
      </c>
      <c r="Q28" s="320">
        <v>1543</v>
      </c>
      <c r="R28" s="182">
        <f>'5930'!P72</f>
        <v>1410</v>
      </c>
      <c r="S28" s="320">
        <f>VLOOKUP(+$A28,Rotaract!$A$118:$G$141,6,FALSE)</f>
        <v>18</v>
      </c>
      <c r="T28" s="320">
        <f t="shared" si="11"/>
        <v>1428</v>
      </c>
      <c r="U28" s="182">
        <f>'5930'!Q72</f>
        <v>1471</v>
      </c>
      <c r="V28" s="320">
        <f>VLOOKUP(+$A28,Rotaract!$A$118:$G$141,7,FALSE)</f>
        <v>18</v>
      </c>
      <c r="W28" s="327">
        <f t="shared" si="8"/>
        <v>1489</v>
      </c>
      <c r="X28" s="288">
        <f t="shared" si="9"/>
        <v>61</v>
      </c>
      <c r="Y28" s="289">
        <f t="shared" si="4"/>
        <v>4.3262411347517737E-2</v>
      </c>
      <c r="Z28" s="314">
        <f t="shared" si="10"/>
        <v>0</v>
      </c>
      <c r="AA28" s="308">
        <f t="shared" si="2"/>
        <v>0</v>
      </c>
      <c r="AD28" s="236"/>
    </row>
    <row r="29" spans="1:30" s="52" customFormat="1" ht="19.5" customHeight="1" thickBot="1" x14ac:dyDescent="0.3">
      <c r="A29" s="23" t="s">
        <v>1672</v>
      </c>
      <c r="B29" s="24"/>
      <c r="C29" s="173">
        <f>SUM(C22:C28)</f>
        <v>18100</v>
      </c>
      <c r="D29" s="174">
        <f>SUM(D22:D28)</f>
        <v>17845</v>
      </c>
      <c r="E29" s="174">
        <f>SUM(E22:E28)</f>
        <v>17442</v>
      </c>
      <c r="F29" s="174">
        <f>SUM(F22:F28)</f>
        <v>17395</v>
      </c>
      <c r="G29" s="174">
        <f>SUM(G22:G28)</f>
        <v>17637</v>
      </c>
      <c r="H29" s="174">
        <f t="shared" ref="H29:W29" si="12">SUM(H22:H28)</f>
        <v>17590</v>
      </c>
      <c r="I29" s="174">
        <f t="shared" si="12"/>
        <v>17421</v>
      </c>
      <c r="J29" s="174">
        <f t="shared" si="12"/>
        <v>16928</v>
      </c>
      <c r="K29" s="174">
        <f t="shared" si="12"/>
        <v>16836</v>
      </c>
      <c r="L29" s="174">
        <f t="shared" si="12"/>
        <v>16112</v>
      </c>
      <c r="M29" s="173">
        <f t="shared" ref="M29:T29" si="13">SUM(M22:M28)</f>
        <v>15426</v>
      </c>
      <c r="N29" s="342">
        <f t="shared" si="13"/>
        <v>15560</v>
      </c>
      <c r="O29" s="183">
        <f t="shared" si="13"/>
        <v>15087</v>
      </c>
      <c r="P29" s="322">
        <f t="shared" si="13"/>
        <v>259</v>
      </c>
      <c r="Q29" s="322">
        <f t="shared" si="13"/>
        <v>15346</v>
      </c>
      <c r="R29" s="183">
        <f t="shared" si="13"/>
        <v>14654</v>
      </c>
      <c r="S29" s="322">
        <f t="shared" si="13"/>
        <v>316</v>
      </c>
      <c r="T29" s="322">
        <f t="shared" si="13"/>
        <v>14970</v>
      </c>
      <c r="U29" s="183">
        <f t="shared" si="12"/>
        <v>14815</v>
      </c>
      <c r="V29" s="322">
        <f t="shared" si="12"/>
        <v>318</v>
      </c>
      <c r="W29" s="322">
        <f t="shared" si="12"/>
        <v>15133</v>
      </c>
      <c r="X29" s="291">
        <f>SUM(X22:X28)</f>
        <v>161</v>
      </c>
      <c r="Y29" s="19">
        <f t="shared" si="4"/>
        <v>1.0986761293844793E-2</v>
      </c>
      <c r="Z29" s="316">
        <f>SUM(Z22:Z28)</f>
        <v>2</v>
      </c>
      <c r="AA29" s="309">
        <f>IF(+V29-S29=0,0,(V29/S29)-1)</f>
        <v>6.3291139240506666E-3</v>
      </c>
      <c r="AD29" s="236"/>
    </row>
    <row r="30" spans="1:30" s="52" customFormat="1" ht="19.5" customHeight="1" thickTop="1" x14ac:dyDescent="0.25">
      <c r="A30" s="21"/>
      <c r="B30" s="2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303"/>
      <c r="O30" s="54"/>
      <c r="P30" s="45"/>
      <c r="Q30" s="45"/>
      <c r="R30" s="54"/>
      <c r="S30" s="45"/>
      <c r="T30" s="45"/>
      <c r="U30" s="54"/>
      <c r="V30" s="45"/>
      <c r="W30" s="45"/>
      <c r="X30" s="292"/>
      <c r="Y30" s="289"/>
      <c r="Z30" s="46"/>
      <c r="AA30" s="46"/>
    </row>
    <row r="31" spans="1:30" s="51" customFormat="1" ht="15.75" thickBot="1" x14ac:dyDescent="0.3">
      <c r="A31" s="25" t="s">
        <v>30</v>
      </c>
      <c r="C31" s="175">
        <f>SUM(C21+C29)</f>
        <v>58779</v>
      </c>
      <c r="D31" s="176">
        <f>SUM(D21+D29)</f>
        <v>58281</v>
      </c>
      <c r="E31" s="176">
        <f>SUM(E21+E29)</f>
        <v>57039</v>
      </c>
      <c r="F31" s="176">
        <f>SUM(F21+F29)</f>
        <v>56590</v>
      </c>
      <c r="G31" s="253">
        <f>SUM(G21+G29)</f>
        <v>56629</v>
      </c>
      <c r="H31" s="176">
        <f t="shared" ref="H31:V31" si="14">SUM(H21+H29)</f>
        <v>55966</v>
      </c>
      <c r="I31" s="176">
        <f t="shared" si="14"/>
        <v>54747</v>
      </c>
      <c r="J31" s="176">
        <f t="shared" si="14"/>
        <v>53688</v>
      </c>
      <c r="K31" s="176">
        <f t="shared" si="14"/>
        <v>52583</v>
      </c>
      <c r="L31" s="176">
        <f t="shared" si="14"/>
        <v>50458</v>
      </c>
      <c r="M31" s="176">
        <f t="shared" ref="M31:T31" si="15">SUM(M21+M29)</f>
        <v>47906</v>
      </c>
      <c r="N31" s="343">
        <f t="shared" si="15"/>
        <v>46902</v>
      </c>
      <c r="O31" s="184">
        <f t="shared" si="15"/>
        <v>45436</v>
      </c>
      <c r="P31" s="323">
        <f t="shared" si="15"/>
        <v>720</v>
      </c>
      <c r="Q31" s="323">
        <f t="shared" si="15"/>
        <v>46156</v>
      </c>
      <c r="R31" s="184">
        <f t="shared" si="15"/>
        <v>44103</v>
      </c>
      <c r="S31" s="323">
        <f t="shared" si="15"/>
        <v>708</v>
      </c>
      <c r="T31" s="323">
        <f t="shared" si="15"/>
        <v>44811</v>
      </c>
      <c r="U31" s="184">
        <f t="shared" si="14"/>
        <v>44474</v>
      </c>
      <c r="V31" s="324">
        <f t="shared" si="14"/>
        <v>716</v>
      </c>
      <c r="W31" s="324">
        <f>SUM(W21+W29)</f>
        <v>45190</v>
      </c>
      <c r="X31" s="294">
        <f>+X29+X21</f>
        <v>371</v>
      </c>
      <c r="Y31" s="295">
        <f>(U31/R31)-1</f>
        <v>8.4121261592182694E-3</v>
      </c>
      <c r="Z31" s="317">
        <f>+Z29+Z21</f>
        <v>8</v>
      </c>
      <c r="AA31" s="310">
        <f>(V31/S31)-1</f>
        <v>1.1299435028248483E-2</v>
      </c>
      <c r="AD31" s="236"/>
    </row>
    <row r="32" spans="1:30" s="51" customFormat="1" ht="15" x14ac:dyDescent="0.25">
      <c r="A32" s="2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5"/>
      <c r="Q32" s="45"/>
      <c r="R32" s="54"/>
      <c r="S32" s="45"/>
      <c r="T32" s="45"/>
      <c r="U32" s="54"/>
      <c r="V32" s="45"/>
      <c r="W32" s="45"/>
      <c r="X32" s="292"/>
      <c r="Y32" s="293"/>
      <c r="Z32" s="296"/>
      <c r="AA32" s="296"/>
    </row>
    <row r="33" spans="1:27" s="51" customFormat="1" ht="15" x14ac:dyDescent="0.25">
      <c r="A33" s="51" t="s">
        <v>41</v>
      </c>
      <c r="C33" s="54"/>
      <c r="D33" s="54">
        <f t="shared" ref="D33:M33" si="16">D31-C31</f>
        <v>-498</v>
      </c>
      <c r="E33" s="54">
        <f t="shared" si="16"/>
        <v>-1242</v>
      </c>
      <c r="F33" s="54">
        <f t="shared" si="16"/>
        <v>-449</v>
      </c>
      <c r="G33" s="54">
        <f t="shared" si="16"/>
        <v>39</v>
      </c>
      <c r="H33" s="54">
        <f t="shared" si="16"/>
        <v>-663</v>
      </c>
      <c r="I33" s="54">
        <f t="shared" si="16"/>
        <v>-1219</v>
      </c>
      <c r="J33" s="54">
        <f t="shared" si="16"/>
        <v>-1059</v>
      </c>
      <c r="K33" s="54">
        <f t="shared" si="16"/>
        <v>-1105</v>
      </c>
      <c r="L33" s="54">
        <f t="shared" si="16"/>
        <v>-2125</v>
      </c>
      <c r="M33" s="54">
        <f t="shared" si="16"/>
        <v>-2552</v>
      </c>
      <c r="N33" s="54">
        <f>N31-M31</f>
        <v>-1004</v>
      </c>
      <c r="O33" s="54">
        <f>O31-N31</f>
        <v>-1466</v>
      </c>
      <c r="P33" s="45"/>
      <c r="Q33" s="45"/>
      <c r="R33" s="54">
        <f t="shared" ref="R33:W33" si="17">R31-O31</f>
        <v>-1333</v>
      </c>
      <c r="S33" s="54">
        <f t="shared" si="17"/>
        <v>-12</v>
      </c>
      <c r="T33" s="45">
        <f t="shared" si="17"/>
        <v>-1345</v>
      </c>
      <c r="U33" s="54">
        <f t="shared" si="17"/>
        <v>371</v>
      </c>
      <c r="V33" s="54">
        <f t="shared" si="17"/>
        <v>8</v>
      </c>
      <c r="W33" s="45">
        <f t="shared" si="17"/>
        <v>379</v>
      </c>
      <c r="X33" s="292"/>
      <c r="Y33" s="293"/>
      <c r="Z33" s="296"/>
      <c r="AA33" s="296"/>
    </row>
    <row r="34" spans="1:27" s="51" customFormat="1" ht="15" x14ac:dyDescent="0.25">
      <c r="A34" s="51" t="s">
        <v>42</v>
      </c>
      <c r="D34" s="177">
        <f>+D33/C31</f>
        <v>-8.4724136171081509E-3</v>
      </c>
      <c r="E34" s="177">
        <f t="shared" ref="E34:M34" si="18">+E33/D31</f>
        <v>-2.1310547176609872E-2</v>
      </c>
      <c r="F34" s="177">
        <f t="shared" si="18"/>
        <v>-7.8718070092392931E-3</v>
      </c>
      <c r="G34" s="177">
        <f t="shared" si="18"/>
        <v>6.8916769747305172E-4</v>
      </c>
      <c r="H34" s="177">
        <f t="shared" si="18"/>
        <v>-1.1707782231718731E-2</v>
      </c>
      <c r="I34" s="177">
        <f t="shared" si="18"/>
        <v>-2.1781081370832293E-2</v>
      </c>
      <c r="J34" s="177">
        <f t="shared" si="18"/>
        <v>-1.9343525672639597E-2</v>
      </c>
      <c r="K34" s="177">
        <f t="shared" si="18"/>
        <v>-2.0581880494710176E-2</v>
      </c>
      <c r="L34" s="177">
        <f t="shared" si="18"/>
        <v>-4.0412300553410802E-2</v>
      </c>
      <c r="M34" s="177">
        <f t="shared" si="18"/>
        <v>-5.0576717269808551E-2</v>
      </c>
      <c r="N34" s="177">
        <f>+N33/M31</f>
        <v>-2.0957708846491046E-2</v>
      </c>
      <c r="O34" s="177">
        <f>+O33/N31</f>
        <v>-3.1256662828877235E-2</v>
      </c>
      <c r="P34" s="325"/>
      <c r="Q34" s="325"/>
      <c r="R34" s="177">
        <f>+R33/N31</f>
        <v>-2.8420962858726705E-2</v>
      </c>
      <c r="S34" s="325">
        <f>+S33/P31</f>
        <v>-1.6666666666666666E-2</v>
      </c>
      <c r="T34" s="325">
        <f>+T33/Q31</f>
        <v>-2.9140306785683336E-2</v>
      </c>
      <c r="U34" s="177">
        <f>+U33/R31</f>
        <v>8.4121261592181931E-3</v>
      </c>
      <c r="V34" s="325">
        <f>+V33/S31</f>
        <v>1.1299435028248588E-2</v>
      </c>
      <c r="W34" s="325">
        <f>+W33/T31</f>
        <v>8.4577447501729477E-3</v>
      </c>
      <c r="X34" s="296"/>
      <c r="Y34" s="296"/>
      <c r="Z34" s="296"/>
      <c r="AA34" s="296"/>
    </row>
    <row r="36" spans="1:27" s="52" customFormat="1" ht="15" x14ac:dyDescent="0.25">
      <c r="A36" s="26" t="s">
        <v>49</v>
      </c>
      <c r="I36" s="263"/>
      <c r="X36" s="297"/>
      <c r="Y36" s="293"/>
      <c r="Z36" s="21"/>
      <c r="AA36" s="293"/>
    </row>
    <row r="37" spans="1:27" s="51" customFormat="1" ht="15" x14ac:dyDescent="0.25">
      <c r="A37" s="27" t="s">
        <v>50</v>
      </c>
      <c r="X37" s="296"/>
      <c r="Y37" s="296"/>
      <c r="Z37" s="296"/>
      <c r="AA37" s="296"/>
    </row>
    <row r="38" spans="1:27" x14ac:dyDescent="0.2">
      <c r="A38" s="28" t="s">
        <v>51</v>
      </c>
    </row>
    <row r="39" spans="1:27" x14ac:dyDescent="0.2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7" ht="15" x14ac:dyDescent="0.25">
      <c r="J40" s="199" t="s">
        <v>26</v>
      </c>
      <c r="K40" s="262">
        <f>52662-K31</f>
        <v>79</v>
      </c>
      <c r="L40" s="262">
        <f>50540-L31-4</f>
        <v>78</v>
      </c>
      <c r="M40" s="207">
        <f>47941+25+8-M31-4</f>
        <v>64</v>
      </c>
      <c r="N40" s="207">
        <f>46902-N31</f>
        <v>0</v>
      </c>
      <c r="O40" s="207">
        <f>45436-O31</f>
        <v>0</v>
      </c>
      <c r="P40" s="207"/>
      <c r="Q40" s="52"/>
      <c r="R40" s="207">
        <f>44068-R31</f>
        <v>-35</v>
      </c>
      <c r="S40" s="207">
        <f>708-S31</f>
        <v>0</v>
      </c>
      <c r="T40" s="207">
        <f>44776-T31</f>
        <v>-35</v>
      </c>
      <c r="U40" s="207">
        <f>44501-U31</f>
        <v>27</v>
      </c>
      <c r="V40" s="207">
        <f>716-V31</f>
        <v>0</v>
      </c>
      <c r="W40" s="207">
        <f>45217-W31</f>
        <v>27</v>
      </c>
    </row>
  </sheetData>
  <mergeCells count="26">
    <mergeCell ref="X1:AA1"/>
    <mergeCell ref="Z2:AA2"/>
    <mergeCell ref="Z8:Z9"/>
    <mergeCell ref="S8:S9"/>
    <mergeCell ref="O2:Q2"/>
    <mergeCell ref="O8:O9"/>
    <mergeCell ref="P8:P9"/>
    <mergeCell ref="Q8:Q9"/>
    <mergeCell ref="AA8:AA9"/>
    <mergeCell ref="V8:V9"/>
    <mergeCell ref="U2:W2"/>
    <mergeCell ref="R2:T2"/>
    <mergeCell ref="R8:R9"/>
    <mergeCell ref="N8:N9"/>
    <mergeCell ref="W8:W9"/>
    <mergeCell ref="C2:N2"/>
    <mergeCell ref="B8:B9"/>
    <mergeCell ref="X2:Y2"/>
    <mergeCell ref="A3:B3"/>
    <mergeCell ref="J8:J9"/>
    <mergeCell ref="L8:L9"/>
    <mergeCell ref="U8:U9"/>
    <mergeCell ref="X8:X9"/>
    <mergeCell ref="Y8:Y9"/>
    <mergeCell ref="K8:K9"/>
    <mergeCell ref="M8:M9"/>
  </mergeCells>
  <phoneticPr fontId="4" type="noConversion"/>
  <conditionalFormatting sqref="A4:A7 A10:A20 A22:A28">
    <cfRule type="expression" dxfId="279" priority="91">
      <formula>($X4+$Z4)&gt;0</formula>
    </cfRule>
    <cfRule type="expression" dxfId="278" priority="92">
      <formula>($X4+$Z4)=0</formula>
    </cfRule>
    <cfRule type="expression" dxfId="277" priority="93">
      <formula>($X4+$Z4)&lt;0</formula>
    </cfRule>
  </conditionalFormatting>
  <conditionalFormatting sqref="B8:B9">
    <cfRule type="expression" dxfId="276" priority="85">
      <formula>($X8+$Z8)&lt;0</formula>
    </cfRule>
    <cfRule type="expression" dxfId="275" priority="86">
      <formula>($X8+$Z8)=0</formula>
    </cfRule>
    <cfRule type="expression" dxfId="274" priority="87">
      <formula>($X8+$Z8)&gt;0</formula>
    </cfRule>
  </conditionalFormatting>
  <conditionalFormatting sqref="O4:O20 O22:O28 O31">
    <cfRule type="expression" dxfId="273" priority="10">
      <formula>O4&gt;K4</formula>
    </cfRule>
    <cfRule type="expression" dxfId="272" priority="11">
      <formula>O4=K4</formula>
    </cfRule>
    <cfRule type="expression" dxfId="271" priority="12">
      <formula>O4&lt;K4</formula>
    </cfRule>
  </conditionalFormatting>
  <conditionalFormatting sqref="R4:R20 R22:R28 R31">
    <cfRule type="expression" dxfId="270" priority="1">
      <formula>R4&gt;O4</formula>
    </cfRule>
    <cfRule type="expression" dxfId="269" priority="2">
      <formula>R4=O4</formula>
    </cfRule>
  </conditionalFormatting>
  <conditionalFormatting sqref="R4:R20 R22:S28 R31">
    <cfRule type="expression" dxfId="268" priority="3">
      <formula>R4&lt;O4</formula>
    </cfRule>
  </conditionalFormatting>
  <conditionalFormatting sqref="S4:S8 S10:S20">
    <cfRule type="expression" dxfId="267" priority="7">
      <formula>S4&lt;P4</formula>
    </cfRule>
    <cfRule type="expression" dxfId="266" priority="8">
      <formula>S4=P4</formula>
    </cfRule>
    <cfRule type="expression" dxfId="265" priority="9">
      <formula>S4&gt;P4</formula>
    </cfRule>
  </conditionalFormatting>
  <conditionalFormatting sqref="S22:S28">
    <cfRule type="expression" dxfId="264" priority="5">
      <formula>S22=P22</formula>
    </cfRule>
    <cfRule type="expression" dxfId="263" priority="6">
      <formula>S22&gt;P22</formula>
    </cfRule>
  </conditionalFormatting>
  <conditionalFormatting sqref="U4:U20 U22:U28 U31">
    <cfRule type="expression" dxfId="262" priority="118">
      <formula>U4=R4</formula>
    </cfRule>
    <cfRule type="expression" dxfId="261" priority="119">
      <formula>U4&lt;R4</formula>
    </cfRule>
  </conditionalFormatting>
  <conditionalFormatting sqref="U4:W20 U22:W28 U31:W31">
    <cfRule type="expression" dxfId="260" priority="16">
      <formula>U4&gt;R4</formula>
    </cfRule>
  </conditionalFormatting>
  <conditionalFormatting sqref="V4:W20 V22:W28 V31:W31">
    <cfRule type="expression" dxfId="259" priority="13">
      <formula>V4&lt;S4</formula>
    </cfRule>
    <cfRule type="expression" dxfId="258" priority="15">
      <formula>V4=S4</formula>
    </cfRule>
  </conditionalFormatting>
  <printOptions gridLines="1"/>
  <pageMargins left="0.32" right="0.2" top="0.74" bottom="0.68" header="0.59" footer="0.3"/>
  <pageSetup scale="66" orientation="landscape" horizontalDpi="4294967293" verticalDpi="4294967293"/>
  <headerFooter>
    <oddFooter>&amp;L&amp;F   &amp;A</oddFooter>
  </headerFooter>
  <ignoredErrors>
    <ignoredError sqref="V21:X21 Z21 Y29 Y3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749F-0BFC-4FE0-A753-53C639C62559}">
  <sheetPr codeName="Sheet26">
    <tabColor theme="8" tint="0.39997558519241921"/>
    <pageSetUpPr fitToPage="1"/>
  </sheetPr>
  <dimension ref="A1:AA334"/>
  <sheetViews>
    <sheetView zoomScale="90" zoomScaleNormal="90" zoomScalePageLayoutView="80" workbookViewId="0">
      <pane xSplit="3" ySplit="2" topLeftCell="D3" activePane="bottomRight" state="frozen"/>
      <selection activeCell="I86" sqref="I86"/>
      <selection pane="topRight" activeCell="I86" sqref="I86"/>
      <selection pane="bottomLeft" activeCell="I86" sqref="I86"/>
      <selection pane="bottomRight" activeCell="F3" sqref="F3"/>
    </sheetView>
  </sheetViews>
  <sheetFormatPr defaultRowHeight="12.75" x14ac:dyDescent="0.2"/>
  <cols>
    <col min="1" max="1" width="7.375" style="383" customWidth="1"/>
    <col min="2" max="2" width="11" style="408" customWidth="1"/>
    <col min="3" max="3" width="34.125" style="383" customWidth="1"/>
    <col min="4" max="7" width="6.625" style="433" customWidth="1"/>
    <col min="8" max="8" width="7" style="433" customWidth="1"/>
    <col min="9" max="9" width="10" style="408" customWidth="1"/>
    <col min="10" max="10" width="14.625" style="433" customWidth="1"/>
    <col min="11" max="14" width="6.625" style="433" customWidth="1"/>
    <col min="15" max="15" width="7" style="433" bestFit="1" customWidth="1"/>
    <col min="16" max="256" width="11" style="383" customWidth="1"/>
    <col min="257" max="16384" width="9" style="383"/>
  </cols>
  <sheetData>
    <row r="1" spans="1:10" s="363" customFormat="1" ht="15.75" x14ac:dyDescent="0.3">
      <c r="C1" s="364"/>
      <c r="E1" s="365" t="s">
        <v>1647</v>
      </c>
      <c r="F1" s="365"/>
      <c r="G1" s="366"/>
      <c r="H1" s="512" t="s">
        <v>1501</v>
      </c>
      <c r="I1" s="513"/>
    </row>
    <row r="2" spans="1:10" s="373" customFormat="1" ht="39" customHeight="1" x14ac:dyDescent="0.3">
      <c r="A2" s="367" t="s">
        <v>1395</v>
      </c>
      <c r="B2" s="367" t="s">
        <v>1429</v>
      </c>
      <c r="C2" s="368" t="s">
        <v>1600</v>
      </c>
      <c r="D2" s="369" t="s">
        <v>1556</v>
      </c>
      <c r="E2" s="369" t="s">
        <v>1620</v>
      </c>
      <c r="F2" s="369" t="s">
        <v>1620</v>
      </c>
      <c r="G2" s="370" t="str">
        <f>+'Comparison by District'!$U$2</f>
        <v>2025-04-11</v>
      </c>
      <c r="H2" s="371" t="s">
        <v>1595</v>
      </c>
      <c r="I2" s="372" t="s">
        <v>45</v>
      </c>
    </row>
    <row r="3" spans="1:10" s="374" customFormat="1" ht="15" customHeight="1" x14ac:dyDescent="0.2">
      <c r="A3" s="374">
        <v>5580</v>
      </c>
      <c r="B3" s="434">
        <v>57179</v>
      </c>
      <c r="C3" s="375" t="s">
        <v>1676</v>
      </c>
      <c r="D3" s="376">
        <v>14</v>
      </c>
      <c r="E3" s="376">
        <v>8</v>
      </c>
      <c r="F3" s="376">
        <v>8</v>
      </c>
      <c r="G3" s="376">
        <v>8</v>
      </c>
      <c r="H3" s="376">
        <f t="shared" ref="H3:H35" si="0">G3-F3</f>
        <v>0</v>
      </c>
      <c r="I3" s="377">
        <f t="shared" ref="I3:I64" si="1">IF(+F3=0,"",(G3/F3)-1)</f>
        <v>0</v>
      </c>
      <c r="J3" s="378"/>
    </row>
    <row r="4" spans="1:10" s="374" customFormat="1" ht="15" customHeight="1" x14ac:dyDescent="0.2">
      <c r="A4" s="374">
        <v>5580</v>
      </c>
      <c r="B4" s="435">
        <v>63378</v>
      </c>
      <c r="C4" s="375" t="s">
        <v>1677</v>
      </c>
      <c r="D4" s="376">
        <v>11</v>
      </c>
      <c r="E4" s="376">
        <v>11</v>
      </c>
      <c r="F4" s="376">
        <v>1</v>
      </c>
      <c r="G4" s="376">
        <v>6</v>
      </c>
      <c r="H4" s="376">
        <f t="shared" si="0"/>
        <v>5</v>
      </c>
      <c r="I4" s="377">
        <f t="shared" si="1"/>
        <v>5</v>
      </c>
    </row>
    <row r="5" spans="1:10" s="374" customFormat="1" ht="15" customHeight="1" x14ac:dyDescent="0.2">
      <c r="A5" s="374">
        <v>5610</v>
      </c>
      <c r="B5" s="435">
        <v>8825711</v>
      </c>
      <c r="C5" s="379" t="s">
        <v>1678</v>
      </c>
      <c r="D5" s="376"/>
      <c r="E5" s="376">
        <v>12</v>
      </c>
      <c r="F5" s="376">
        <v>12</v>
      </c>
      <c r="G5" s="376">
        <v>12</v>
      </c>
      <c r="H5" s="376">
        <f t="shared" si="0"/>
        <v>0</v>
      </c>
      <c r="I5" s="377">
        <f t="shared" si="1"/>
        <v>0</v>
      </c>
    </row>
    <row r="6" spans="1:10" s="374" customFormat="1" ht="15" customHeight="1" x14ac:dyDescent="0.2">
      <c r="A6" s="374">
        <v>5610</v>
      </c>
      <c r="B6" s="435">
        <v>88989</v>
      </c>
      <c r="C6" s="375" t="s">
        <v>1679</v>
      </c>
      <c r="D6" s="376">
        <v>43</v>
      </c>
      <c r="E6" s="376">
        <v>43</v>
      </c>
      <c r="F6" s="376">
        <v>43</v>
      </c>
      <c r="G6" s="376">
        <v>43</v>
      </c>
      <c r="H6" s="376">
        <f t="shared" si="0"/>
        <v>0</v>
      </c>
      <c r="I6" s="377">
        <f t="shared" si="1"/>
        <v>0</v>
      </c>
      <c r="J6" s="378"/>
    </row>
    <row r="7" spans="1:10" s="374" customFormat="1" ht="15" customHeight="1" x14ac:dyDescent="0.2">
      <c r="A7" s="374">
        <v>5610</v>
      </c>
      <c r="B7" s="435">
        <v>8824495</v>
      </c>
      <c r="C7" s="375" t="s">
        <v>1384</v>
      </c>
      <c r="D7" s="376">
        <v>12</v>
      </c>
      <c r="E7" s="376">
        <v>13</v>
      </c>
      <c r="F7" s="376">
        <v>13</v>
      </c>
      <c r="G7" s="376">
        <v>13</v>
      </c>
      <c r="H7" s="376">
        <f>G7-F7</f>
        <v>0</v>
      </c>
      <c r="I7" s="377">
        <f>IF(+F7=0,"",(G7/F7)-1)</f>
        <v>0</v>
      </c>
    </row>
    <row r="8" spans="1:10" s="374" customFormat="1" ht="15" customHeight="1" x14ac:dyDescent="0.2">
      <c r="A8" s="374">
        <v>5610</v>
      </c>
      <c r="B8" s="435">
        <v>8826228</v>
      </c>
      <c r="C8" s="380" t="s">
        <v>1680</v>
      </c>
      <c r="D8" s="376"/>
      <c r="E8" s="376"/>
      <c r="F8" s="376">
        <v>5</v>
      </c>
      <c r="G8" s="376">
        <v>5</v>
      </c>
      <c r="H8" s="376">
        <f t="shared" si="0"/>
        <v>0</v>
      </c>
      <c r="I8" s="381" t="s">
        <v>1669</v>
      </c>
    </row>
    <row r="9" spans="1:10" s="374" customFormat="1" ht="15" customHeight="1" x14ac:dyDescent="0.2">
      <c r="A9" s="374">
        <v>5630</v>
      </c>
      <c r="B9" s="435">
        <v>218015</v>
      </c>
      <c r="C9" s="375" t="s">
        <v>1681</v>
      </c>
      <c r="D9" s="376">
        <v>17</v>
      </c>
      <c r="E9" s="376">
        <v>17</v>
      </c>
      <c r="F9" s="376">
        <v>8</v>
      </c>
      <c r="G9" s="376">
        <v>11</v>
      </c>
      <c r="H9" s="376">
        <f t="shared" si="0"/>
        <v>3</v>
      </c>
      <c r="I9" s="377">
        <f t="shared" si="1"/>
        <v>0.375</v>
      </c>
    </row>
    <row r="10" spans="1:10" s="374" customFormat="1" ht="15" customHeight="1" x14ac:dyDescent="0.2">
      <c r="A10" s="374">
        <v>5630</v>
      </c>
      <c r="B10" s="435">
        <v>88326</v>
      </c>
      <c r="C10" s="375" t="s">
        <v>1682</v>
      </c>
      <c r="D10" s="376">
        <v>4</v>
      </c>
      <c r="E10" s="376">
        <v>4</v>
      </c>
      <c r="F10" s="376">
        <v>4</v>
      </c>
      <c r="G10" s="376">
        <v>4</v>
      </c>
      <c r="H10" s="376">
        <f t="shared" si="0"/>
        <v>0</v>
      </c>
      <c r="I10" s="377">
        <f t="shared" si="1"/>
        <v>0</v>
      </c>
    </row>
    <row r="11" spans="1:10" s="374" customFormat="1" ht="15" customHeight="1" x14ac:dyDescent="0.2">
      <c r="A11" s="374">
        <v>5650</v>
      </c>
      <c r="B11" s="435">
        <v>213219</v>
      </c>
      <c r="C11" s="375" t="s">
        <v>1683</v>
      </c>
      <c r="D11" s="376">
        <v>18</v>
      </c>
      <c r="E11" s="376">
        <v>5</v>
      </c>
      <c r="F11" s="376">
        <v>7</v>
      </c>
      <c r="G11" s="376">
        <v>7</v>
      </c>
      <c r="H11" s="376">
        <f t="shared" si="0"/>
        <v>0</v>
      </c>
      <c r="I11" s="377">
        <f t="shared" si="1"/>
        <v>0</v>
      </c>
    </row>
    <row r="12" spans="1:10" s="374" customFormat="1" ht="15" customHeight="1" x14ac:dyDescent="0.2">
      <c r="A12" s="374">
        <v>5650</v>
      </c>
      <c r="B12" s="435">
        <v>44911</v>
      </c>
      <c r="C12" s="375" t="s">
        <v>1684</v>
      </c>
      <c r="D12" s="376">
        <v>6</v>
      </c>
      <c r="E12" s="376">
        <v>7</v>
      </c>
      <c r="F12" s="376">
        <v>9</v>
      </c>
      <c r="G12" s="376">
        <v>9</v>
      </c>
      <c r="H12" s="376">
        <f t="shared" si="0"/>
        <v>0</v>
      </c>
      <c r="I12" s="377">
        <f t="shared" si="1"/>
        <v>0</v>
      </c>
    </row>
    <row r="13" spans="1:10" s="374" customFormat="1" ht="15" customHeight="1" x14ac:dyDescent="0.2">
      <c r="A13" s="374">
        <v>5710</v>
      </c>
      <c r="B13" s="435">
        <v>14823</v>
      </c>
      <c r="C13" s="375" t="s">
        <v>1685</v>
      </c>
      <c r="D13" s="376">
        <v>14</v>
      </c>
      <c r="E13" s="376">
        <v>14</v>
      </c>
      <c r="F13" s="376">
        <v>14</v>
      </c>
      <c r="G13" s="376">
        <v>14</v>
      </c>
      <c r="H13" s="376">
        <f t="shared" si="0"/>
        <v>0</v>
      </c>
      <c r="I13" s="377">
        <f t="shared" si="1"/>
        <v>0</v>
      </c>
    </row>
    <row r="14" spans="1:10" s="374" customFormat="1" ht="15" customHeight="1" x14ac:dyDescent="0.2">
      <c r="A14" s="374">
        <v>5710</v>
      </c>
      <c r="B14" s="435">
        <v>216577</v>
      </c>
      <c r="C14" s="375" t="s">
        <v>1686</v>
      </c>
      <c r="D14" s="376">
        <v>12</v>
      </c>
      <c r="E14" s="376">
        <v>12</v>
      </c>
      <c r="F14" s="376">
        <v>0</v>
      </c>
      <c r="G14" s="376">
        <v>0</v>
      </c>
      <c r="H14" s="376">
        <f t="shared" si="0"/>
        <v>0</v>
      </c>
      <c r="I14" s="377" t="str">
        <f t="shared" si="1"/>
        <v/>
      </c>
    </row>
    <row r="15" spans="1:10" s="374" customFormat="1" ht="15" customHeight="1" x14ac:dyDescent="0.2">
      <c r="A15" s="374">
        <v>5710</v>
      </c>
      <c r="B15" s="435">
        <v>212430</v>
      </c>
      <c r="C15" s="375" t="s">
        <v>1687</v>
      </c>
      <c r="D15" s="376">
        <v>17</v>
      </c>
      <c r="E15" s="376">
        <v>17</v>
      </c>
      <c r="F15" s="376">
        <v>0</v>
      </c>
      <c r="G15" s="376">
        <v>0</v>
      </c>
      <c r="H15" s="376">
        <f t="shared" si="0"/>
        <v>0</v>
      </c>
      <c r="I15" s="377" t="str">
        <f t="shared" si="1"/>
        <v/>
      </c>
    </row>
    <row r="16" spans="1:10" s="374" customFormat="1" ht="15" customHeight="1" x14ac:dyDescent="0.2">
      <c r="A16" s="374">
        <v>5710</v>
      </c>
      <c r="B16" s="435">
        <v>217746</v>
      </c>
      <c r="C16" s="375" t="s">
        <v>1688</v>
      </c>
      <c r="D16" s="376">
        <v>14</v>
      </c>
      <c r="E16" s="376">
        <v>14</v>
      </c>
      <c r="F16" s="376">
        <v>0</v>
      </c>
      <c r="G16" s="376">
        <v>0</v>
      </c>
      <c r="H16" s="376">
        <f t="shared" si="0"/>
        <v>0</v>
      </c>
      <c r="I16" s="377" t="str">
        <f t="shared" si="1"/>
        <v/>
      </c>
    </row>
    <row r="17" spans="1:10" s="374" customFormat="1" ht="15" customHeight="1" x14ac:dyDescent="0.2">
      <c r="A17" s="374">
        <v>5790</v>
      </c>
      <c r="B17" s="435">
        <v>218194</v>
      </c>
      <c r="C17" s="375" t="s">
        <v>1033</v>
      </c>
      <c r="D17" s="376">
        <v>4</v>
      </c>
      <c r="E17" s="376">
        <v>4</v>
      </c>
      <c r="F17" s="376">
        <v>4</v>
      </c>
      <c r="G17" s="376">
        <v>4</v>
      </c>
      <c r="H17" s="376">
        <f t="shared" si="0"/>
        <v>0</v>
      </c>
      <c r="I17" s="377">
        <f t="shared" si="1"/>
        <v>0</v>
      </c>
    </row>
    <row r="18" spans="1:10" s="374" customFormat="1" ht="15" customHeight="1" x14ac:dyDescent="0.2">
      <c r="A18" s="374">
        <v>5790</v>
      </c>
      <c r="B18" s="435">
        <v>8823177</v>
      </c>
      <c r="C18" s="375" t="s">
        <v>1689</v>
      </c>
      <c r="D18" s="376">
        <v>1</v>
      </c>
      <c r="E18" s="376">
        <v>1</v>
      </c>
      <c r="F18" s="376">
        <v>1</v>
      </c>
      <c r="G18" s="376">
        <v>1</v>
      </c>
      <c r="H18" s="376">
        <f t="shared" si="0"/>
        <v>0</v>
      </c>
      <c r="I18" s="377">
        <f t="shared" si="1"/>
        <v>0</v>
      </c>
    </row>
    <row r="19" spans="1:10" s="374" customFormat="1" ht="15" customHeight="1" x14ac:dyDescent="0.2">
      <c r="A19" s="374">
        <v>5790</v>
      </c>
      <c r="B19" s="435">
        <v>8824158</v>
      </c>
      <c r="C19" s="375" t="s">
        <v>1690</v>
      </c>
      <c r="D19" s="376">
        <v>1</v>
      </c>
      <c r="E19" s="376">
        <v>7</v>
      </c>
      <c r="F19" s="376">
        <v>0</v>
      </c>
      <c r="G19" s="376">
        <v>0</v>
      </c>
      <c r="H19" s="376">
        <f t="shared" si="0"/>
        <v>0</v>
      </c>
      <c r="I19" s="377" t="str">
        <f t="shared" si="1"/>
        <v/>
      </c>
    </row>
    <row r="20" spans="1:10" s="374" customFormat="1" ht="15" customHeight="1" x14ac:dyDescent="0.2">
      <c r="A20" s="374">
        <v>5790</v>
      </c>
      <c r="B20" s="435">
        <v>8823591</v>
      </c>
      <c r="C20" s="375" t="s">
        <v>1691</v>
      </c>
      <c r="D20" s="376">
        <v>6</v>
      </c>
      <c r="E20" s="376">
        <v>17</v>
      </c>
      <c r="F20" s="376">
        <v>29</v>
      </c>
      <c r="G20" s="376">
        <v>29</v>
      </c>
      <c r="H20" s="376">
        <f t="shared" si="0"/>
        <v>0</v>
      </c>
      <c r="I20" s="377">
        <f t="shared" si="1"/>
        <v>0</v>
      </c>
    </row>
    <row r="21" spans="1:10" s="374" customFormat="1" ht="15" customHeight="1" x14ac:dyDescent="0.2">
      <c r="A21" s="374">
        <v>5790</v>
      </c>
      <c r="B21" s="435">
        <v>8826382</v>
      </c>
      <c r="C21" s="380" t="s">
        <v>1692</v>
      </c>
      <c r="D21" s="376"/>
      <c r="E21" s="376"/>
      <c r="F21" s="376">
        <v>25</v>
      </c>
      <c r="G21" s="376">
        <v>20</v>
      </c>
      <c r="H21" s="376">
        <f t="shared" si="0"/>
        <v>-5</v>
      </c>
      <c r="I21" s="381" t="s">
        <v>1669</v>
      </c>
    </row>
    <row r="22" spans="1:10" s="374" customFormat="1" ht="15" customHeight="1" x14ac:dyDescent="0.2">
      <c r="A22" s="374">
        <v>5810</v>
      </c>
      <c r="B22" s="435">
        <v>62801</v>
      </c>
      <c r="C22" s="375" t="s">
        <v>1693</v>
      </c>
      <c r="D22" s="376">
        <v>10</v>
      </c>
      <c r="E22" s="376">
        <v>10</v>
      </c>
      <c r="F22" s="376">
        <v>0</v>
      </c>
      <c r="G22" s="376">
        <v>0</v>
      </c>
      <c r="H22" s="376">
        <f t="shared" si="0"/>
        <v>0</v>
      </c>
      <c r="I22" s="377" t="str">
        <f t="shared" si="1"/>
        <v/>
      </c>
    </row>
    <row r="23" spans="1:10" s="374" customFormat="1" ht="15" customHeight="1" x14ac:dyDescent="0.2">
      <c r="A23" s="374">
        <v>5810</v>
      </c>
      <c r="B23" s="435">
        <v>8826174</v>
      </c>
      <c r="C23" s="380" t="s">
        <v>1694</v>
      </c>
      <c r="D23" s="376"/>
      <c r="E23" s="376"/>
      <c r="F23" s="376">
        <v>9</v>
      </c>
      <c r="G23" s="376">
        <v>9</v>
      </c>
      <c r="H23" s="376">
        <f>G23-F23</f>
        <v>0</v>
      </c>
      <c r="I23" s="381" t="s">
        <v>1669</v>
      </c>
    </row>
    <row r="24" spans="1:10" s="374" customFormat="1" ht="15" customHeight="1" x14ac:dyDescent="0.2">
      <c r="A24" s="374">
        <v>5810</v>
      </c>
      <c r="B24" s="435">
        <v>217419</v>
      </c>
      <c r="C24" s="375" t="s">
        <v>1695</v>
      </c>
      <c r="D24" s="376">
        <v>1</v>
      </c>
      <c r="E24" s="376">
        <v>1</v>
      </c>
      <c r="F24" s="376">
        <v>1</v>
      </c>
      <c r="G24" s="376">
        <v>1</v>
      </c>
      <c r="H24" s="376">
        <f t="shared" si="0"/>
        <v>0</v>
      </c>
      <c r="I24" s="377">
        <f t="shared" si="1"/>
        <v>0</v>
      </c>
    </row>
    <row r="25" spans="1:10" s="374" customFormat="1" ht="15" customHeight="1" x14ac:dyDescent="0.2">
      <c r="A25" s="374">
        <v>5810</v>
      </c>
      <c r="B25" s="435">
        <v>8824647</v>
      </c>
      <c r="C25" s="375" t="s">
        <v>1696</v>
      </c>
      <c r="D25" s="376">
        <v>1</v>
      </c>
      <c r="E25" s="376">
        <v>1</v>
      </c>
      <c r="F25" s="376">
        <v>1</v>
      </c>
      <c r="G25" s="376">
        <v>1</v>
      </c>
      <c r="H25" s="376">
        <f t="shared" si="0"/>
        <v>0</v>
      </c>
      <c r="I25" s="377">
        <f t="shared" si="1"/>
        <v>0</v>
      </c>
    </row>
    <row r="26" spans="1:10" s="374" customFormat="1" ht="15" customHeight="1" x14ac:dyDescent="0.2">
      <c r="A26" s="374">
        <v>5810</v>
      </c>
      <c r="B26" s="435">
        <v>213439</v>
      </c>
      <c r="C26" s="375" t="s">
        <v>1697</v>
      </c>
      <c r="D26" s="376">
        <v>7</v>
      </c>
      <c r="E26" s="376">
        <v>11</v>
      </c>
      <c r="F26" s="376">
        <v>9</v>
      </c>
      <c r="G26" s="376">
        <v>12</v>
      </c>
      <c r="H26" s="376">
        <f t="shared" si="0"/>
        <v>3</v>
      </c>
      <c r="I26" s="377">
        <f t="shared" si="1"/>
        <v>0.33333333333333326</v>
      </c>
    </row>
    <row r="27" spans="1:10" s="374" customFormat="1" ht="15" customHeight="1" x14ac:dyDescent="0.2">
      <c r="A27" s="374">
        <v>5840</v>
      </c>
      <c r="B27" s="435">
        <v>8824367</v>
      </c>
      <c r="C27" s="375" t="s">
        <v>1698</v>
      </c>
      <c r="D27" s="376">
        <v>1</v>
      </c>
      <c r="E27" s="376">
        <v>2</v>
      </c>
      <c r="F27" s="376">
        <v>4</v>
      </c>
      <c r="G27" s="376">
        <v>4</v>
      </c>
      <c r="H27" s="376">
        <f t="shared" si="0"/>
        <v>0</v>
      </c>
      <c r="I27" s="377">
        <f t="shared" si="1"/>
        <v>0</v>
      </c>
    </row>
    <row r="28" spans="1:10" s="374" customFormat="1" ht="15" customHeight="1" x14ac:dyDescent="0.2">
      <c r="A28" s="374">
        <v>5840</v>
      </c>
      <c r="B28" s="435">
        <v>44963</v>
      </c>
      <c r="C28" s="375" t="s">
        <v>1699</v>
      </c>
      <c r="D28" s="376">
        <v>16</v>
      </c>
      <c r="E28" s="376">
        <v>4</v>
      </c>
      <c r="F28" s="376">
        <v>20</v>
      </c>
      <c r="G28" s="376">
        <v>20</v>
      </c>
      <c r="H28" s="376">
        <f t="shared" si="0"/>
        <v>0</v>
      </c>
      <c r="I28" s="377">
        <f t="shared" si="1"/>
        <v>0</v>
      </c>
    </row>
    <row r="29" spans="1:10" s="374" customFormat="1" ht="15" customHeight="1" x14ac:dyDescent="0.2">
      <c r="A29" s="374">
        <v>5840</v>
      </c>
      <c r="B29" s="435">
        <v>8826384</v>
      </c>
      <c r="C29" s="380" t="s">
        <v>1700</v>
      </c>
      <c r="D29" s="376"/>
      <c r="E29" s="376"/>
      <c r="F29" s="376">
        <v>4</v>
      </c>
      <c r="G29" s="376">
        <v>4</v>
      </c>
      <c r="H29" s="376">
        <f t="shared" si="0"/>
        <v>0</v>
      </c>
      <c r="I29" s="381" t="s">
        <v>1669</v>
      </c>
    </row>
    <row r="30" spans="1:10" s="374" customFormat="1" ht="15" customHeight="1" x14ac:dyDescent="0.2">
      <c r="A30" s="374">
        <v>5870</v>
      </c>
      <c r="B30" s="435">
        <v>8826260</v>
      </c>
      <c r="C30" s="380" t="s">
        <v>1701</v>
      </c>
      <c r="D30" s="376"/>
      <c r="E30" s="376"/>
      <c r="F30" s="376">
        <v>13</v>
      </c>
      <c r="G30" s="376">
        <v>13</v>
      </c>
      <c r="H30" s="376">
        <f>G30-F30</f>
        <v>0</v>
      </c>
      <c r="I30" s="381" t="s">
        <v>1669</v>
      </c>
    </row>
    <row r="31" spans="1:10" s="374" customFormat="1" ht="15" customHeight="1" x14ac:dyDescent="0.2">
      <c r="A31" s="374">
        <v>5870</v>
      </c>
      <c r="B31" s="435">
        <v>8826256</v>
      </c>
      <c r="C31" s="380" t="s">
        <v>1702</v>
      </c>
      <c r="D31" s="376"/>
      <c r="E31" s="376"/>
      <c r="F31" s="376">
        <v>11</v>
      </c>
      <c r="G31" s="376">
        <v>13</v>
      </c>
      <c r="H31" s="376">
        <f t="shared" si="0"/>
        <v>2</v>
      </c>
      <c r="I31" s="381" t="s">
        <v>1669</v>
      </c>
    </row>
    <row r="32" spans="1:10" s="374" customFormat="1" ht="15" customHeight="1" x14ac:dyDescent="0.2">
      <c r="A32" s="374">
        <v>5870</v>
      </c>
      <c r="B32" s="435">
        <v>213304</v>
      </c>
      <c r="C32" s="387" t="s">
        <v>835</v>
      </c>
      <c r="D32" s="376">
        <v>0</v>
      </c>
      <c r="E32" s="376">
        <v>0</v>
      </c>
      <c r="F32" s="376">
        <v>0</v>
      </c>
      <c r="G32" s="376">
        <v>4</v>
      </c>
      <c r="H32" s="448">
        <f>G32-F32</f>
        <v>4</v>
      </c>
      <c r="I32" s="377" t="str">
        <f t="shared" si="1"/>
        <v/>
      </c>
      <c r="J32" s="374" t="s">
        <v>1630</v>
      </c>
    </row>
    <row r="33" spans="1:9" s="374" customFormat="1" ht="15" customHeight="1" x14ac:dyDescent="0.2">
      <c r="A33" s="374">
        <v>5890</v>
      </c>
      <c r="B33" s="435">
        <v>90756</v>
      </c>
      <c r="C33" s="375" t="s">
        <v>1703</v>
      </c>
      <c r="D33" s="376">
        <v>11</v>
      </c>
      <c r="E33" s="376">
        <v>10</v>
      </c>
      <c r="F33" s="376">
        <v>10</v>
      </c>
      <c r="G33" s="376">
        <v>10</v>
      </c>
      <c r="H33" s="376">
        <f t="shared" si="0"/>
        <v>0</v>
      </c>
      <c r="I33" s="377">
        <f t="shared" si="1"/>
        <v>0</v>
      </c>
    </row>
    <row r="34" spans="1:9" s="374" customFormat="1" ht="15" customHeight="1" x14ac:dyDescent="0.2">
      <c r="A34" s="374">
        <v>5890</v>
      </c>
      <c r="B34" s="436">
        <v>8825130</v>
      </c>
      <c r="C34" s="380" t="s">
        <v>1500</v>
      </c>
      <c r="D34" s="376"/>
      <c r="E34" s="376">
        <v>31</v>
      </c>
      <c r="F34" s="376">
        <v>31</v>
      </c>
      <c r="G34" s="376">
        <v>31</v>
      </c>
      <c r="H34" s="376">
        <f t="shared" si="0"/>
        <v>0</v>
      </c>
      <c r="I34" s="377">
        <f t="shared" si="1"/>
        <v>0</v>
      </c>
    </row>
    <row r="35" spans="1:9" s="374" customFormat="1" ht="15" customHeight="1" x14ac:dyDescent="0.2">
      <c r="A35" s="374">
        <v>5890</v>
      </c>
      <c r="B35" s="435">
        <v>217189</v>
      </c>
      <c r="C35" s="375" t="s">
        <v>1704</v>
      </c>
      <c r="D35" s="376">
        <v>1</v>
      </c>
      <c r="E35" s="376">
        <v>1</v>
      </c>
      <c r="F35" s="376">
        <v>9</v>
      </c>
      <c r="G35" s="376">
        <v>9</v>
      </c>
      <c r="H35" s="376">
        <f t="shared" si="0"/>
        <v>0</v>
      </c>
      <c r="I35" s="377">
        <f t="shared" si="1"/>
        <v>0</v>
      </c>
    </row>
    <row r="36" spans="1:9" s="374" customFormat="1" ht="15" customHeight="1" x14ac:dyDescent="0.2">
      <c r="A36" s="374">
        <v>5890</v>
      </c>
      <c r="B36" s="435">
        <v>89134</v>
      </c>
      <c r="C36" s="375" t="s">
        <v>1705</v>
      </c>
      <c r="D36" s="376">
        <v>31</v>
      </c>
      <c r="E36" s="376">
        <v>31</v>
      </c>
      <c r="F36" s="376">
        <v>31</v>
      </c>
      <c r="G36" s="376">
        <v>31</v>
      </c>
      <c r="H36" s="376">
        <f t="shared" ref="H36:H64" si="2">G36-F36</f>
        <v>0</v>
      </c>
      <c r="I36" s="377">
        <f t="shared" si="1"/>
        <v>0</v>
      </c>
    </row>
    <row r="37" spans="1:9" s="374" customFormat="1" ht="15" customHeight="1" x14ac:dyDescent="0.2">
      <c r="A37" s="374">
        <v>5890</v>
      </c>
      <c r="B37" s="435">
        <v>89817</v>
      </c>
      <c r="C37" s="375" t="s">
        <v>1706</v>
      </c>
      <c r="D37" s="376">
        <v>7</v>
      </c>
      <c r="E37" s="376">
        <v>7</v>
      </c>
      <c r="F37" s="376">
        <v>0</v>
      </c>
      <c r="G37" s="376">
        <v>0</v>
      </c>
      <c r="H37" s="376">
        <f t="shared" si="2"/>
        <v>0</v>
      </c>
      <c r="I37" s="377" t="str">
        <f t="shared" si="1"/>
        <v/>
      </c>
    </row>
    <row r="38" spans="1:9" s="374" customFormat="1" ht="15" customHeight="1" x14ac:dyDescent="0.2">
      <c r="A38" s="374">
        <v>5890</v>
      </c>
      <c r="B38" s="435">
        <v>89608</v>
      </c>
      <c r="C38" s="375" t="s">
        <v>1707</v>
      </c>
      <c r="D38" s="376">
        <v>9</v>
      </c>
      <c r="E38" s="376">
        <v>10</v>
      </c>
      <c r="F38" s="376">
        <v>10</v>
      </c>
      <c r="G38" s="376">
        <v>10</v>
      </c>
      <c r="H38" s="376">
        <f t="shared" si="2"/>
        <v>0</v>
      </c>
      <c r="I38" s="377">
        <f t="shared" si="1"/>
        <v>0</v>
      </c>
    </row>
    <row r="39" spans="1:9" s="374" customFormat="1" ht="15" customHeight="1" x14ac:dyDescent="0.2">
      <c r="A39" s="374">
        <v>5910</v>
      </c>
      <c r="B39" s="435">
        <v>8826501</v>
      </c>
      <c r="C39" s="380" t="s">
        <v>1708</v>
      </c>
      <c r="D39" s="376"/>
      <c r="E39" s="376"/>
      <c r="F39" s="376">
        <v>12</v>
      </c>
      <c r="G39" s="376">
        <v>12</v>
      </c>
      <c r="H39" s="376">
        <f t="shared" si="2"/>
        <v>0</v>
      </c>
      <c r="I39" s="381" t="s">
        <v>1669</v>
      </c>
    </row>
    <row r="40" spans="1:9" s="374" customFormat="1" ht="15" customHeight="1" x14ac:dyDescent="0.2">
      <c r="A40" s="374">
        <v>5910</v>
      </c>
      <c r="B40" s="436">
        <v>8825277</v>
      </c>
      <c r="C40" s="380" t="s">
        <v>792</v>
      </c>
      <c r="D40" s="376"/>
      <c r="E40" s="376">
        <v>9</v>
      </c>
      <c r="F40" s="376">
        <v>7</v>
      </c>
      <c r="G40" s="376">
        <v>7</v>
      </c>
      <c r="H40" s="376">
        <f t="shared" si="2"/>
        <v>0</v>
      </c>
      <c r="I40" s="377">
        <f t="shared" si="1"/>
        <v>0</v>
      </c>
    </row>
    <row r="41" spans="1:9" s="374" customFormat="1" ht="15" customHeight="1" x14ac:dyDescent="0.2">
      <c r="A41" s="374">
        <v>5910</v>
      </c>
      <c r="B41" s="435">
        <v>217747</v>
      </c>
      <c r="C41" s="375" t="s">
        <v>1709</v>
      </c>
      <c r="D41" s="376">
        <v>10</v>
      </c>
      <c r="E41" s="376">
        <v>10</v>
      </c>
      <c r="F41" s="376">
        <v>10</v>
      </c>
      <c r="G41" s="376">
        <v>10</v>
      </c>
      <c r="H41" s="376">
        <f t="shared" si="2"/>
        <v>0</v>
      </c>
      <c r="I41" s="377">
        <f t="shared" si="1"/>
        <v>0</v>
      </c>
    </row>
    <row r="42" spans="1:9" s="374" customFormat="1" ht="15" customHeight="1" x14ac:dyDescent="0.2">
      <c r="A42" s="374">
        <v>5910</v>
      </c>
      <c r="B42" s="435">
        <v>63499</v>
      </c>
      <c r="C42" s="375" t="s">
        <v>1710</v>
      </c>
      <c r="D42" s="376">
        <v>19</v>
      </c>
      <c r="E42" s="376">
        <v>19</v>
      </c>
      <c r="F42" s="376">
        <v>11</v>
      </c>
      <c r="G42" s="376">
        <v>11</v>
      </c>
      <c r="H42" s="376">
        <f t="shared" si="2"/>
        <v>0</v>
      </c>
      <c r="I42" s="377">
        <f t="shared" si="1"/>
        <v>0</v>
      </c>
    </row>
    <row r="43" spans="1:9" s="374" customFormat="1" ht="15" customHeight="1" x14ac:dyDescent="0.2">
      <c r="A43" s="374">
        <v>5910</v>
      </c>
      <c r="B43" s="435">
        <v>8826052</v>
      </c>
      <c r="C43" s="380" t="s">
        <v>1711</v>
      </c>
      <c r="D43" s="376"/>
      <c r="E43" s="376"/>
      <c r="F43" s="376">
        <v>7</v>
      </c>
      <c r="G43" s="376">
        <v>6</v>
      </c>
      <c r="H43" s="376">
        <f>G43-F43</f>
        <v>-1</v>
      </c>
      <c r="I43" s="381" t="s">
        <v>1669</v>
      </c>
    </row>
    <row r="44" spans="1:9" s="374" customFormat="1" ht="15" customHeight="1" x14ac:dyDescent="0.2">
      <c r="A44" s="374">
        <v>5910</v>
      </c>
      <c r="B44" s="436">
        <v>8825094</v>
      </c>
      <c r="C44" s="380" t="s">
        <v>1712</v>
      </c>
      <c r="D44" s="376"/>
      <c r="E44" s="376">
        <v>6</v>
      </c>
      <c r="F44" s="376">
        <v>11</v>
      </c>
      <c r="G44" s="376">
        <v>11</v>
      </c>
      <c r="H44" s="376">
        <f t="shared" si="2"/>
        <v>0</v>
      </c>
      <c r="I44" s="377">
        <f t="shared" si="1"/>
        <v>0</v>
      </c>
    </row>
    <row r="45" spans="1:9" s="374" customFormat="1" ht="15" customHeight="1" x14ac:dyDescent="0.2">
      <c r="A45" s="374">
        <v>5930</v>
      </c>
      <c r="B45" s="435">
        <v>218614</v>
      </c>
      <c r="C45" s="375" t="s">
        <v>1713</v>
      </c>
      <c r="D45" s="376">
        <v>1</v>
      </c>
      <c r="E45" s="376">
        <v>1</v>
      </c>
      <c r="F45" s="376">
        <v>2</v>
      </c>
      <c r="G45" s="376">
        <v>2</v>
      </c>
      <c r="H45" s="376">
        <f t="shared" si="2"/>
        <v>0</v>
      </c>
      <c r="I45" s="377">
        <f t="shared" si="1"/>
        <v>0</v>
      </c>
    </row>
    <row r="46" spans="1:9" s="374" customFormat="1" ht="15" customHeight="1" x14ac:dyDescent="0.2">
      <c r="A46" s="374">
        <v>5930</v>
      </c>
      <c r="B46" s="435">
        <v>48795</v>
      </c>
      <c r="C46" s="375" t="s">
        <v>1714</v>
      </c>
      <c r="D46" s="376">
        <v>2</v>
      </c>
      <c r="E46" s="376">
        <v>2</v>
      </c>
      <c r="F46" s="376">
        <v>3</v>
      </c>
      <c r="G46" s="376">
        <v>3</v>
      </c>
      <c r="H46" s="376">
        <f t="shared" si="2"/>
        <v>0</v>
      </c>
      <c r="I46" s="377">
        <f t="shared" si="1"/>
        <v>0</v>
      </c>
    </row>
    <row r="47" spans="1:9" s="374" customFormat="1" ht="15" customHeight="1" x14ac:dyDescent="0.2">
      <c r="A47" s="374">
        <v>5930</v>
      </c>
      <c r="B47" s="435">
        <v>88950</v>
      </c>
      <c r="C47" s="375" t="s">
        <v>1715</v>
      </c>
      <c r="D47" s="376">
        <v>1</v>
      </c>
      <c r="E47" s="376">
        <v>1</v>
      </c>
      <c r="F47" s="376">
        <v>5</v>
      </c>
      <c r="G47" s="376">
        <v>5</v>
      </c>
      <c r="H47" s="376">
        <f t="shared" si="2"/>
        <v>0</v>
      </c>
      <c r="I47" s="377">
        <f t="shared" si="1"/>
        <v>0</v>
      </c>
    </row>
    <row r="48" spans="1:9" s="374" customFormat="1" ht="15" customHeight="1" x14ac:dyDescent="0.2">
      <c r="A48" s="374">
        <v>5930</v>
      </c>
      <c r="B48" s="435">
        <v>81270</v>
      </c>
      <c r="C48" s="375" t="s">
        <v>1716</v>
      </c>
      <c r="D48" s="376">
        <v>17</v>
      </c>
      <c r="E48" s="376">
        <v>17</v>
      </c>
      <c r="F48" s="376">
        <v>4</v>
      </c>
      <c r="G48" s="376">
        <v>4</v>
      </c>
      <c r="H48" s="376">
        <f t="shared" si="2"/>
        <v>0</v>
      </c>
      <c r="I48" s="377">
        <f t="shared" si="1"/>
        <v>0</v>
      </c>
    </row>
    <row r="49" spans="1:20" s="374" customFormat="1" ht="15" customHeight="1" x14ac:dyDescent="0.2">
      <c r="A49" s="374">
        <v>5930</v>
      </c>
      <c r="B49" s="435">
        <v>8824361</v>
      </c>
      <c r="C49" s="375" t="s">
        <v>1717</v>
      </c>
      <c r="D49" s="376">
        <v>1</v>
      </c>
      <c r="E49" s="376">
        <v>1</v>
      </c>
      <c r="F49" s="376">
        <v>4</v>
      </c>
      <c r="G49" s="376">
        <v>4</v>
      </c>
      <c r="H49" s="376">
        <f t="shared" si="2"/>
        <v>0</v>
      </c>
      <c r="I49" s="377">
        <f t="shared" si="1"/>
        <v>0</v>
      </c>
      <c r="Q49" s="382"/>
      <c r="R49" s="382"/>
      <c r="S49" s="382"/>
      <c r="T49" s="382"/>
    </row>
    <row r="50" spans="1:20" s="374" customFormat="1" ht="15" customHeight="1" x14ac:dyDescent="0.2">
      <c r="A50" s="374">
        <v>5910</v>
      </c>
      <c r="B50" s="435">
        <v>8825771</v>
      </c>
      <c r="C50" s="380" t="s">
        <v>1718</v>
      </c>
      <c r="D50" s="376"/>
      <c r="E50" s="376">
        <v>16</v>
      </c>
      <c r="F50" s="376">
        <v>18</v>
      </c>
      <c r="G50" s="376">
        <v>17</v>
      </c>
      <c r="H50" s="376">
        <f t="shared" si="2"/>
        <v>-1</v>
      </c>
      <c r="I50" s="377">
        <f t="shared" si="1"/>
        <v>-5.555555555555558E-2</v>
      </c>
      <c r="Q50" s="382"/>
      <c r="R50" s="382"/>
      <c r="S50" s="382"/>
      <c r="T50" s="382"/>
    </row>
    <row r="51" spans="1:20" s="374" customFormat="1" ht="15" customHeight="1" x14ac:dyDescent="0.2">
      <c r="A51" s="374">
        <v>5950</v>
      </c>
      <c r="B51" s="435">
        <v>8825227</v>
      </c>
      <c r="C51" s="380" t="s">
        <v>1607</v>
      </c>
      <c r="D51" s="376"/>
      <c r="E51" s="376">
        <v>13</v>
      </c>
      <c r="F51" s="376">
        <v>8</v>
      </c>
      <c r="G51" s="376">
        <v>8</v>
      </c>
      <c r="H51" s="376">
        <f t="shared" si="2"/>
        <v>0</v>
      </c>
      <c r="I51" s="377">
        <f t="shared" si="1"/>
        <v>0</v>
      </c>
      <c r="Q51" s="382"/>
      <c r="R51" s="382"/>
      <c r="S51" s="382"/>
      <c r="T51" s="382"/>
    </row>
    <row r="52" spans="1:20" s="374" customFormat="1" ht="15" customHeight="1" x14ac:dyDescent="0.2">
      <c r="A52" s="374">
        <v>5950</v>
      </c>
      <c r="B52" s="435">
        <v>8823507</v>
      </c>
      <c r="C52" s="375" t="s">
        <v>1719</v>
      </c>
      <c r="D52" s="376">
        <v>14</v>
      </c>
      <c r="E52" s="376">
        <v>15</v>
      </c>
      <c r="F52" s="376">
        <v>0</v>
      </c>
      <c r="G52" s="376">
        <v>0</v>
      </c>
      <c r="H52" s="376">
        <f t="shared" si="2"/>
        <v>0</v>
      </c>
      <c r="I52" s="377" t="str">
        <f t="shared" si="1"/>
        <v/>
      </c>
      <c r="Q52" s="382"/>
      <c r="R52" s="382"/>
      <c r="S52" s="382"/>
      <c r="T52" s="382"/>
    </row>
    <row r="53" spans="1:20" s="374" customFormat="1" ht="15" customHeight="1" x14ac:dyDescent="0.2">
      <c r="A53" s="374">
        <v>5950</v>
      </c>
      <c r="B53" s="435">
        <v>216578</v>
      </c>
      <c r="C53" s="375" t="s">
        <v>537</v>
      </c>
      <c r="D53" s="376">
        <v>7</v>
      </c>
      <c r="E53" s="376">
        <v>3</v>
      </c>
      <c r="F53" s="376">
        <v>3</v>
      </c>
      <c r="G53" s="376">
        <v>3</v>
      </c>
      <c r="H53" s="376">
        <f t="shared" si="2"/>
        <v>0</v>
      </c>
      <c r="I53" s="377">
        <f t="shared" si="1"/>
        <v>0</v>
      </c>
      <c r="Q53" s="382"/>
      <c r="R53" s="382"/>
      <c r="S53" s="382"/>
      <c r="T53" s="382"/>
    </row>
    <row r="54" spans="1:20" s="374" customFormat="1" ht="15" customHeight="1" x14ac:dyDescent="0.2">
      <c r="A54" s="374">
        <v>5950</v>
      </c>
      <c r="B54" s="435">
        <v>213442</v>
      </c>
      <c r="C54" s="375" t="s">
        <v>1720</v>
      </c>
      <c r="D54" s="376">
        <v>25</v>
      </c>
      <c r="E54" s="376">
        <v>30</v>
      </c>
      <c r="F54" s="376">
        <v>14</v>
      </c>
      <c r="G54" s="376">
        <v>15</v>
      </c>
      <c r="H54" s="376">
        <f t="shared" si="2"/>
        <v>1</v>
      </c>
      <c r="I54" s="377">
        <f t="shared" si="1"/>
        <v>7.1428571428571397E-2</v>
      </c>
      <c r="Q54" s="382"/>
      <c r="R54" s="382"/>
      <c r="S54" s="382"/>
      <c r="T54" s="382"/>
    </row>
    <row r="55" spans="1:20" s="374" customFormat="1" ht="15" customHeight="1" x14ac:dyDescent="0.2">
      <c r="A55" s="374">
        <v>5960</v>
      </c>
      <c r="B55" s="435">
        <v>216463</v>
      </c>
      <c r="C55" s="375" t="s">
        <v>1721</v>
      </c>
      <c r="D55" s="376">
        <v>12</v>
      </c>
      <c r="E55" s="376">
        <v>7</v>
      </c>
      <c r="F55" s="376">
        <v>6</v>
      </c>
      <c r="G55" s="376">
        <v>6</v>
      </c>
      <c r="H55" s="376">
        <f t="shared" si="2"/>
        <v>0</v>
      </c>
      <c r="I55" s="377">
        <f t="shared" si="1"/>
        <v>0</v>
      </c>
      <c r="Q55" s="382"/>
      <c r="R55" s="382"/>
      <c r="S55" s="382"/>
      <c r="T55" s="382"/>
    </row>
    <row r="56" spans="1:20" s="374" customFormat="1" ht="15" customHeight="1" x14ac:dyDescent="0.2">
      <c r="A56" s="374">
        <v>5960</v>
      </c>
      <c r="B56" s="435">
        <v>42955</v>
      </c>
      <c r="C56" s="375" t="s">
        <v>1722</v>
      </c>
      <c r="D56" s="376">
        <v>6</v>
      </c>
      <c r="E56" s="376">
        <v>11</v>
      </c>
      <c r="F56" s="376">
        <v>8</v>
      </c>
      <c r="G56" s="376">
        <v>8</v>
      </c>
      <c r="H56" s="376">
        <f t="shared" si="2"/>
        <v>0</v>
      </c>
      <c r="I56" s="377">
        <f t="shared" si="1"/>
        <v>0</v>
      </c>
      <c r="Q56" s="382"/>
      <c r="R56" s="382"/>
      <c r="S56" s="382"/>
      <c r="T56" s="382"/>
    </row>
    <row r="57" spans="1:20" s="374" customFormat="1" ht="15" customHeight="1" x14ac:dyDescent="0.2">
      <c r="A57" s="374">
        <v>5970</v>
      </c>
      <c r="B57" s="435">
        <v>213893</v>
      </c>
      <c r="C57" s="375" t="s">
        <v>1723</v>
      </c>
      <c r="D57" s="376">
        <v>10</v>
      </c>
      <c r="E57" s="376">
        <v>10</v>
      </c>
      <c r="F57" s="376">
        <v>0</v>
      </c>
      <c r="G57" s="376">
        <v>0</v>
      </c>
      <c r="H57" s="376">
        <f t="shared" si="2"/>
        <v>0</v>
      </c>
      <c r="I57" s="377" t="str">
        <f t="shared" si="1"/>
        <v/>
      </c>
      <c r="Q57" s="382"/>
      <c r="R57" s="382"/>
      <c r="S57" s="382"/>
      <c r="T57" s="382"/>
    </row>
    <row r="58" spans="1:20" s="374" customFormat="1" ht="14.25" x14ac:dyDescent="0.2">
      <c r="A58" s="374">
        <v>5970</v>
      </c>
      <c r="B58" s="435">
        <v>213130</v>
      </c>
      <c r="C58" s="375" t="s">
        <v>1724</v>
      </c>
      <c r="D58" s="376">
        <v>6</v>
      </c>
      <c r="E58" s="376">
        <v>2</v>
      </c>
      <c r="F58" s="376">
        <v>2</v>
      </c>
      <c r="G58" s="376">
        <v>2</v>
      </c>
      <c r="H58" s="376">
        <f t="shared" si="2"/>
        <v>0</v>
      </c>
      <c r="I58" s="377">
        <f t="shared" si="1"/>
        <v>0</v>
      </c>
    </row>
    <row r="59" spans="1:20" s="374" customFormat="1" ht="14.25" x14ac:dyDescent="0.2">
      <c r="A59" s="374">
        <v>6000</v>
      </c>
      <c r="B59" s="435">
        <v>8826440</v>
      </c>
      <c r="C59" s="380" t="s">
        <v>1725</v>
      </c>
      <c r="D59" s="376"/>
      <c r="E59" s="376"/>
      <c r="F59" s="376">
        <v>21</v>
      </c>
      <c r="G59" s="376">
        <v>21</v>
      </c>
      <c r="H59" s="376">
        <f>G59-F59</f>
        <v>0</v>
      </c>
      <c r="I59" s="381" t="s">
        <v>1669</v>
      </c>
    </row>
    <row r="60" spans="1:20" s="374" customFormat="1" ht="15" customHeight="1" x14ac:dyDescent="0.2">
      <c r="A60" s="374">
        <v>6000</v>
      </c>
      <c r="B60" s="435">
        <v>91608</v>
      </c>
      <c r="C60" s="375" t="s">
        <v>1726</v>
      </c>
      <c r="D60" s="376">
        <v>27</v>
      </c>
      <c r="E60" s="376">
        <v>14</v>
      </c>
      <c r="F60" s="376">
        <v>14</v>
      </c>
      <c r="G60" s="376">
        <v>14</v>
      </c>
      <c r="H60" s="376">
        <f t="shared" si="2"/>
        <v>0</v>
      </c>
      <c r="I60" s="377">
        <f t="shared" si="1"/>
        <v>0</v>
      </c>
    </row>
    <row r="61" spans="1:20" s="374" customFormat="1" ht="15" customHeight="1" x14ac:dyDescent="0.2">
      <c r="A61" s="374">
        <v>6000</v>
      </c>
      <c r="B61" s="435">
        <v>217982</v>
      </c>
      <c r="C61" s="375" t="s">
        <v>1727</v>
      </c>
      <c r="D61" s="376">
        <v>1</v>
      </c>
      <c r="E61" s="376">
        <v>8</v>
      </c>
      <c r="F61" s="376">
        <v>8</v>
      </c>
      <c r="G61" s="376">
        <v>8</v>
      </c>
      <c r="H61" s="376">
        <f t="shared" si="2"/>
        <v>0</v>
      </c>
      <c r="I61" s="377">
        <f t="shared" si="1"/>
        <v>0</v>
      </c>
    </row>
    <row r="62" spans="1:20" s="374" customFormat="1" ht="15" customHeight="1" x14ac:dyDescent="0.2">
      <c r="A62" s="374">
        <v>6250</v>
      </c>
      <c r="B62" s="435">
        <v>55901</v>
      </c>
      <c r="C62" s="375" t="s">
        <v>1728</v>
      </c>
      <c r="D62" s="376">
        <v>13</v>
      </c>
      <c r="E62" s="376">
        <v>18</v>
      </c>
      <c r="F62" s="376">
        <v>9</v>
      </c>
      <c r="G62" s="376">
        <v>9</v>
      </c>
      <c r="H62" s="376">
        <f t="shared" si="2"/>
        <v>0</v>
      </c>
      <c r="I62" s="377">
        <f t="shared" si="1"/>
        <v>0</v>
      </c>
    </row>
    <row r="63" spans="1:20" s="374" customFormat="1" ht="15" customHeight="1" x14ac:dyDescent="0.2">
      <c r="A63" s="374">
        <v>6270</v>
      </c>
      <c r="B63" s="435">
        <v>215109</v>
      </c>
      <c r="C63" s="375" t="s">
        <v>1729</v>
      </c>
      <c r="D63" s="376">
        <v>6</v>
      </c>
      <c r="E63" s="376">
        <v>12</v>
      </c>
      <c r="F63" s="376">
        <v>12</v>
      </c>
      <c r="G63" s="376">
        <v>12</v>
      </c>
      <c r="H63" s="376">
        <f t="shared" si="2"/>
        <v>0</v>
      </c>
      <c r="I63" s="377">
        <f t="shared" si="1"/>
        <v>0</v>
      </c>
    </row>
    <row r="64" spans="1:20" s="374" customFormat="1" ht="15" customHeight="1" x14ac:dyDescent="0.2">
      <c r="A64" s="374">
        <v>6270</v>
      </c>
      <c r="B64" s="435">
        <v>82755</v>
      </c>
      <c r="C64" s="375" t="s">
        <v>256</v>
      </c>
      <c r="D64" s="376">
        <v>14</v>
      </c>
      <c r="E64" s="376">
        <v>13</v>
      </c>
      <c r="F64" s="376">
        <v>12</v>
      </c>
      <c r="G64" s="376">
        <v>12</v>
      </c>
      <c r="H64" s="376">
        <f t="shared" si="2"/>
        <v>0</v>
      </c>
      <c r="I64" s="377">
        <f t="shared" si="1"/>
        <v>0</v>
      </c>
    </row>
    <row r="65" spans="1:27" s="374" customFormat="1" ht="15" customHeight="1" x14ac:dyDescent="0.2">
      <c r="A65" s="374">
        <v>6420</v>
      </c>
      <c r="B65" s="435">
        <v>218299</v>
      </c>
      <c r="C65" s="375" t="s">
        <v>317</v>
      </c>
      <c r="D65" s="376">
        <v>17</v>
      </c>
      <c r="E65" s="376">
        <v>20</v>
      </c>
      <c r="F65" s="376">
        <v>21</v>
      </c>
      <c r="G65" s="376">
        <v>21</v>
      </c>
      <c r="H65" s="376">
        <f t="shared" ref="H65:H71" si="3">G65-F65</f>
        <v>0</v>
      </c>
      <c r="I65" s="377">
        <f t="shared" ref="I65:I71" si="4">IF(+F65=0,"",(G65/F65)-1)</f>
        <v>0</v>
      </c>
    </row>
    <row r="66" spans="1:27" s="374" customFormat="1" ht="15" customHeight="1" x14ac:dyDescent="0.2">
      <c r="A66" s="374">
        <v>6440</v>
      </c>
      <c r="B66" s="435">
        <v>8825836</v>
      </c>
      <c r="C66" s="380" t="s">
        <v>1730</v>
      </c>
      <c r="D66" s="376"/>
      <c r="E66" s="376"/>
      <c r="F66" s="376">
        <v>25</v>
      </c>
      <c r="G66" s="376">
        <v>25</v>
      </c>
      <c r="H66" s="376">
        <f>G66-F66</f>
        <v>0</v>
      </c>
      <c r="I66" s="381" t="s">
        <v>1669</v>
      </c>
    </row>
    <row r="67" spans="1:27" s="374" customFormat="1" ht="15" customHeight="1" x14ac:dyDescent="0.2">
      <c r="A67" s="374">
        <v>6440</v>
      </c>
      <c r="B67" s="435">
        <v>8825354</v>
      </c>
      <c r="C67" s="375" t="s">
        <v>1731</v>
      </c>
      <c r="D67" s="376"/>
      <c r="E67" s="376">
        <v>15</v>
      </c>
      <c r="F67" s="376">
        <v>21</v>
      </c>
      <c r="G67" s="376">
        <v>21</v>
      </c>
      <c r="H67" s="376">
        <f t="shared" si="3"/>
        <v>0</v>
      </c>
      <c r="I67" s="377">
        <f t="shared" si="4"/>
        <v>0</v>
      </c>
    </row>
    <row r="68" spans="1:27" s="374" customFormat="1" ht="15" customHeight="1" x14ac:dyDescent="0.2">
      <c r="A68" s="374">
        <v>6450</v>
      </c>
      <c r="B68" s="435">
        <v>14947</v>
      </c>
      <c r="C68" s="375" t="s">
        <v>104</v>
      </c>
      <c r="D68" s="376">
        <v>13</v>
      </c>
      <c r="E68" s="376">
        <v>12</v>
      </c>
      <c r="F68" s="376">
        <v>6</v>
      </c>
      <c r="G68" s="376">
        <v>6</v>
      </c>
      <c r="H68" s="376">
        <f t="shared" si="3"/>
        <v>0</v>
      </c>
      <c r="I68" s="377">
        <f t="shared" si="4"/>
        <v>0</v>
      </c>
    </row>
    <row r="69" spans="1:27" s="374" customFormat="1" ht="15" customHeight="1" x14ac:dyDescent="0.2">
      <c r="A69" s="374">
        <v>6450</v>
      </c>
      <c r="B69" s="435">
        <v>8824467</v>
      </c>
      <c r="C69" s="375" t="s">
        <v>1732</v>
      </c>
      <c r="D69" s="376">
        <v>37</v>
      </c>
      <c r="E69" s="376">
        <v>33</v>
      </c>
      <c r="F69" s="376">
        <v>28</v>
      </c>
      <c r="G69" s="376">
        <v>28</v>
      </c>
      <c r="H69" s="376">
        <f t="shared" si="3"/>
        <v>0</v>
      </c>
      <c r="I69" s="377">
        <f t="shared" si="4"/>
        <v>0</v>
      </c>
    </row>
    <row r="70" spans="1:27" s="374" customFormat="1" ht="15" customHeight="1" x14ac:dyDescent="0.2">
      <c r="A70" s="374">
        <v>6450</v>
      </c>
      <c r="B70" s="435">
        <v>8826461</v>
      </c>
      <c r="C70" s="380" t="s">
        <v>1733</v>
      </c>
      <c r="D70" s="376"/>
      <c r="E70" s="376"/>
      <c r="F70" s="376">
        <v>15</v>
      </c>
      <c r="G70" s="376">
        <v>15</v>
      </c>
      <c r="H70" s="376">
        <f>G70-F70</f>
        <v>0</v>
      </c>
      <c r="I70" s="381" t="s">
        <v>1669</v>
      </c>
    </row>
    <row r="71" spans="1:27" s="374" customFormat="1" ht="15" customHeight="1" x14ac:dyDescent="0.2">
      <c r="A71" s="374">
        <v>6450</v>
      </c>
      <c r="B71" s="435">
        <v>8823602</v>
      </c>
      <c r="C71" s="375" t="s">
        <v>110</v>
      </c>
      <c r="D71" s="376">
        <v>8</v>
      </c>
      <c r="E71" s="376">
        <v>7</v>
      </c>
      <c r="F71" s="376">
        <v>5</v>
      </c>
      <c r="G71" s="376">
        <v>5</v>
      </c>
      <c r="H71" s="376">
        <f t="shared" si="3"/>
        <v>0</v>
      </c>
      <c r="I71" s="377">
        <f t="shared" si="4"/>
        <v>0</v>
      </c>
    </row>
    <row r="72" spans="1:27" s="374" customFormat="1" ht="15" customHeight="1" x14ac:dyDescent="0.2">
      <c r="A72" s="374">
        <v>6450</v>
      </c>
      <c r="B72" s="435">
        <v>215466</v>
      </c>
      <c r="C72" s="375" t="s">
        <v>1734</v>
      </c>
      <c r="D72" s="376">
        <v>4</v>
      </c>
      <c r="E72" s="376">
        <v>5</v>
      </c>
      <c r="F72" s="376">
        <v>6</v>
      </c>
      <c r="G72" s="376">
        <v>6</v>
      </c>
      <c r="H72" s="376">
        <f>G72-F72</f>
        <v>0</v>
      </c>
      <c r="I72" s="377">
        <f>IF(+F72=0,"",(G72/F72)-1)</f>
        <v>0</v>
      </c>
    </row>
    <row r="73" spans="1:27" s="374" customFormat="1" ht="15" customHeight="1" x14ac:dyDescent="0.2">
      <c r="A73" s="374">
        <v>6450</v>
      </c>
      <c r="B73" s="435">
        <v>8826393</v>
      </c>
      <c r="C73" s="380" t="s">
        <v>1735</v>
      </c>
      <c r="D73" s="376"/>
      <c r="E73" s="376"/>
      <c r="F73" s="376">
        <v>21</v>
      </c>
      <c r="G73" s="376">
        <v>21</v>
      </c>
      <c r="H73" s="376">
        <f>G73-F73</f>
        <v>0</v>
      </c>
      <c r="I73" s="381" t="s">
        <v>1669</v>
      </c>
    </row>
    <row r="74" spans="1:27" s="374" customFormat="1" ht="15" customHeight="1" x14ac:dyDescent="0.2">
      <c r="B74" s="437"/>
      <c r="C74" s="383"/>
      <c r="D74" s="376"/>
      <c r="E74" s="376"/>
      <c r="F74" s="376"/>
      <c r="G74" s="376"/>
      <c r="H74" s="376"/>
      <c r="I74" s="377"/>
    </row>
    <row r="75" spans="1:27" s="374" customFormat="1" ht="15" customHeight="1" x14ac:dyDescent="0.25">
      <c r="B75" s="437"/>
      <c r="C75" s="383"/>
      <c r="D75" s="376"/>
      <c r="E75" s="376"/>
      <c r="F75" s="376"/>
      <c r="G75" s="376"/>
      <c r="H75" s="376"/>
      <c r="I75" s="377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</row>
    <row r="76" spans="1:27" s="374" customFormat="1" ht="15" customHeight="1" x14ac:dyDescent="0.2">
      <c r="B76" s="438"/>
      <c r="C76" s="385" t="s">
        <v>1650</v>
      </c>
      <c r="D76" s="376"/>
      <c r="E76" s="376"/>
      <c r="F76" s="376"/>
      <c r="G76" s="376"/>
      <c r="H76" s="376"/>
      <c r="I76" s="377"/>
      <c r="J76" s="378"/>
    </row>
    <row r="77" spans="1:27" s="374" customFormat="1" ht="15" customHeight="1" x14ac:dyDescent="0.2">
      <c r="A77" s="374">
        <v>5610</v>
      </c>
      <c r="B77" s="435">
        <v>217773</v>
      </c>
      <c r="C77" s="386" t="s">
        <v>1609</v>
      </c>
      <c r="D77" s="376">
        <v>1</v>
      </c>
      <c r="E77" s="376">
        <v>0</v>
      </c>
      <c r="F77" s="376">
        <v>0</v>
      </c>
      <c r="G77" s="376"/>
      <c r="H77" s="376"/>
      <c r="I77" s="377"/>
      <c r="J77" s="374" t="s">
        <v>1629</v>
      </c>
    </row>
    <row r="78" spans="1:27" s="374" customFormat="1" ht="15" customHeight="1" x14ac:dyDescent="0.2">
      <c r="A78" s="374">
        <v>5650</v>
      </c>
      <c r="B78" s="435">
        <v>90207</v>
      </c>
      <c r="C78" s="386" t="s">
        <v>1634</v>
      </c>
      <c r="D78" s="376">
        <v>4</v>
      </c>
      <c r="E78" s="376">
        <v>3</v>
      </c>
      <c r="F78" s="376">
        <v>0</v>
      </c>
      <c r="G78" s="376">
        <v>0</v>
      </c>
      <c r="H78" s="376">
        <v>-3</v>
      </c>
      <c r="I78" s="377"/>
      <c r="J78" s="374" t="s">
        <v>1630</v>
      </c>
    </row>
    <row r="79" spans="1:27" s="374" customFormat="1" ht="15" customHeight="1" x14ac:dyDescent="0.2">
      <c r="A79" s="374">
        <v>5650</v>
      </c>
      <c r="B79" s="435">
        <v>215745</v>
      </c>
      <c r="C79" s="386" t="s">
        <v>1674</v>
      </c>
      <c r="D79" s="376">
        <v>1</v>
      </c>
      <c r="E79" s="376">
        <v>3</v>
      </c>
      <c r="F79" s="376">
        <v>3</v>
      </c>
      <c r="G79" s="376">
        <v>0</v>
      </c>
      <c r="H79" s="376">
        <v>-3</v>
      </c>
      <c r="I79" s="377"/>
      <c r="J79" s="374" t="s">
        <v>1673</v>
      </c>
    </row>
    <row r="80" spans="1:27" s="374" customFormat="1" ht="15" customHeight="1" x14ac:dyDescent="0.2">
      <c r="A80" s="374">
        <v>5680</v>
      </c>
      <c r="B80" s="435">
        <v>75541</v>
      </c>
      <c r="C80" s="386" t="s">
        <v>1610</v>
      </c>
      <c r="D80" s="376">
        <v>17</v>
      </c>
      <c r="E80" s="376">
        <v>0</v>
      </c>
      <c r="F80" s="376">
        <v>0</v>
      </c>
      <c r="G80" s="376"/>
      <c r="H80" s="376"/>
      <c r="I80" s="377"/>
      <c r="J80" s="374" t="s">
        <v>1629</v>
      </c>
    </row>
    <row r="81" spans="1:10" s="374" customFormat="1" ht="15" customHeight="1" x14ac:dyDescent="0.2">
      <c r="A81" s="374">
        <v>5790</v>
      </c>
      <c r="B81" s="435">
        <v>217141</v>
      </c>
      <c r="C81" s="386" t="s">
        <v>1611</v>
      </c>
      <c r="D81" s="376">
        <v>1</v>
      </c>
      <c r="E81" s="376">
        <v>0</v>
      </c>
      <c r="F81" s="376">
        <v>0</v>
      </c>
      <c r="G81" s="376"/>
      <c r="H81" s="376"/>
      <c r="I81" s="377"/>
      <c r="J81" s="374" t="s">
        <v>1629</v>
      </c>
    </row>
    <row r="82" spans="1:10" s="374" customFormat="1" ht="15" customHeight="1" x14ac:dyDescent="0.2">
      <c r="A82" s="374">
        <v>5810</v>
      </c>
      <c r="B82" s="435">
        <v>80305</v>
      </c>
      <c r="C82" s="386" t="s">
        <v>1612</v>
      </c>
      <c r="D82" s="376">
        <v>5</v>
      </c>
      <c r="E82" s="376">
        <v>0</v>
      </c>
      <c r="F82" s="376">
        <v>0</v>
      </c>
      <c r="G82" s="376"/>
      <c r="H82" s="376"/>
      <c r="I82" s="377"/>
      <c r="J82" s="374" t="s">
        <v>1629</v>
      </c>
    </row>
    <row r="83" spans="1:10" s="374" customFormat="1" ht="15" customHeight="1" x14ac:dyDescent="0.2">
      <c r="A83" s="374">
        <v>5810</v>
      </c>
      <c r="B83" s="435">
        <v>71694</v>
      </c>
      <c r="C83" s="386" t="s">
        <v>1631</v>
      </c>
      <c r="D83" s="376">
        <v>5</v>
      </c>
      <c r="E83" s="376">
        <v>5</v>
      </c>
      <c r="F83" s="376">
        <v>0</v>
      </c>
      <c r="G83" s="376">
        <v>0</v>
      </c>
      <c r="H83" s="376">
        <v>-5</v>
      </c>
      <c r="I83" s="377"/>
      <c r="J83" s="374" t="s">
        <v>1627</v>
      </c>
    </row>
    <row r="84" spans="1:10" s="374" customFormat="1" ht="15" customHeight="1" x14ac:dyDescent="0.2">
      <c r="A84" s="374">
        <v>5840</v>
      </c>
      <c r="B84" s="435">
        <v>217671</v>
      </c>
      <c r="C84" s="386" t="s">
        <v>1604</v>
      </c>
      <c r="D84" s="376">
        <v>16</v>
      </c>
      <c r="E84" s="376">
        <v>0</v>
      </c>
      <c r="F84" s="376">
        <v>0</v>
      </c>
      <c r="G84" s="376"/>
      <c r="H84" s="376"/>
      <c r="I84" s="377"/>
      <c r="J84" s="374" t="s">
        <v>1629</v>
      </c>
    </row>
    <row r="85" spans="1:10" s="374" customFormat="1" ht="15" customHeight="1" x14ac:dyDescent="0.2">
      <c r="A85" s="374">
        <v>5870</v>
      </c>
      <c r="B85" s="435">
        <v>217095</v>
      </c>
      <c r="C85" s="386" t="s">
        <v>1613</v>
      </c>
      <c r="D85" s="376">
        <v>5</v>
      </c>
      <c r="E85" s="376">
        <v>0</v>
      </c>
      <c r="F85" s="376">
        <v>0</v>
      </c>
      <c r="G85" s="376"/>
      <c r="H85" s="376"/>
      <c r="I85" s="377"/>
      <c r="J85" s="374" t="s">
        <v>1629</v>
      </c>
    </row>
    <row r="86" spans="1:10" s="374" customFormat="1" ht="15" customHeight="1" x14ac:dyDescent="0.2">
      <c r="A86" s="374">
        <v>5870</v>
      </c>
      <c r="B86" s="435">
        <v>45339</v>
      </c>
      <c r="C86" s="387" t="s">
        <v>1736</v>
      </c>
      <c r="D86" s="376">
        <v>11</v>
      </c>
      <c r="E86" s="376">
        <v>11</v>
      </c>
      <c r="F86" s="376">
        <v>0</v>
      </c>
      <c r="G86" s="376">
        <v>0</v>
      </c>
      <c r="H86" s="376">
        <f>G86-F86</f>
        <v>0</v>
      </c>
      <c r="I86" s="377"/>
      <c r="J86" s="374" t="s">
        <v>1630</v>
      </c>
    </row>
    <row r="87" spans="1:10" s="374" customFormat="1" ht="15" customHeight="1" x14ac:dyDescent="0.2">
      <c r="A87" s="374">
        <v>5870</v>
      </c>
      <c r="B87" s="435">
        <v>81410</v>
      </c>
      <c r="C87" s="387" t="s">
        <v>1641</v>
      </c>
      <c r="D87" s="376">
        <v>11</v>
      </c>
      <c r="E87" s="376">
        <v>11</v>
      </c>
      <c r="F87" s="376">
        <v>0</v>
      </c>
      <c r="G87" s="376">
        <v>0</v>
      </c>
      <c r="H87" s="376">
        <v>-11</v>
      </c>
      <c r="I87" s="377"/>
      <c r="J87" s="374" t="s">
        <v>1630</v>
      </c>
    </row>
    <row r="88" spans="1:10" s="374" customFormat="1" ht="15" customHeight="1" x14ac:dyDescent="0.2">
      <c r="A88" s="374">
        <v>5890</v>
      </c>
      <c r="B88" s="435">
        <v>217145</v>
      </c>
      <c r="C88" s="387" t="s">
        <v>714</v>
      </c>
      <c r="D88" s="376">
        <v>1</v>
      </c>
      <c r="E88" s="376">
        <v>1</v>
      </c>
      <c r="F88" s="376">
        <v>0</v>
      </c>
      <c r="G88" s="376">
        <v>0</v>
      </c>
      <c r="H88" s="376">
        <v>-1</v>
      </c>
      <c r="I88" s="377"/>
      <c r="J88" s="374" t="s">
        <v>1630</v>
      </c>
    </row>
    <row r="89" spans="1:10" s="374" customFormat="1" ht="15" customHeight="1" x14ac:dyDescent="0.2">
      <c r="A89" s="374">
        <v>5890</v>
      </c>
      <c r="B89" s="435">
        <v>216868</v>
      </c>
      <c r="C89" s="386" t="s">
        <v>735</v>
      </c>
      <c r="D89" s="376">
        <v>2</v>
      </c>
      <c r="E89" s="376">
        <v>0</v>
      </c>
      <c r="F89" s="376">
        <v>0</v>
      </c>
      <c r="G89" s="376"/>
      <c r="H89" s="376"/>
      <c r="I89" s="377"/>
      <c r="J89" s="374" t="s">
        <v>1629</v>
      </c>
    </row>
    <row r="90" spans="1:10" s="374" customFormat="1" ht="15" customHeight="1" x14ac:dyDescent="0.2">
      <c r="A90" s="374">
        <v>5930</v>
      </c>
      <c r="B90" s="435">
        <v>217694</v>
      </c>
      <c r="C90" s="386" t="s">
        <v>1642</v>
      </c>
      <c r="D90" s="376">
        <v>1</v>
      </c>
      <c r="E90" s="376">
        <v>1</v>
      </c>
      <c r="F90" s="376">
        <v>0</v>
      </c>
      <c r="G90" s="376">
        <v>0</v>
      </c>
      <c r="H90" s="376">
        <v>-1</v>
      </c>
      <c r="I90" s="377"/>
      <c r="J90" s="374" t="s">
        <v>1630</v>
      </c>
    </row>
    <row r="91" spans="1:10" s="374" customFormat="1" ht="15" customHeight="1" x14ac:dyDescent="0.2">
      <c r="A91" s="374">
        <v>5950</v>
      </c>
      <c r="B91" s="435">
        <v>8823519</v>
      </c>
      <c r="C91" s="386" t="s">
        <v>1617</v>
      </c>
      <c r="D91" s="376">
        <v>10</v>
      </c>
      <c r="E91" s="376">
        <v>10</v>
      </c>
      <c r="F91" s="376">
        <v>0</v>
      </c>
      <c r="G91" s="376">
        <v>0</v>
      </c>
      <c r="H91" s="376">
        <f>G91-F91</f>
        <v>0</v>
      </c>
      <c r="I91" s="377"/>
      <c r="J91" s="374" t="s">
        <v>1630</v>
      </c>
    </row>
    <row r="92" spans="1:10" s="374" customFormat="1" ht="15" customHeight="1" x14ac:dyDescent="0.2">
      <c r="A92" s="374">
        <v>6000</v>
      </c>
      <c r="B92" s="435">
        <v>91143</v>
      </c>
      <c r="C92" s="386" t="s">
        <v>1643</v>
      </c>
      <c r="D92" s="376">
        <v>5</v>
      </c>
      <c r="E92" s="376">
        <v>5</v>
      </c>
      <c r="F92" s="376">
        <v>0</v>
      </c>
      <c r="G92" s="376">
        <v>0</v>
      </c>
      <c r="H92" s="376">
        <v>-5</v>
      </c>
      <c r="I92" s="377"/>
      <c r="J92" s="374" t="s">
        <v>1630</v>
      </c>
    </row>
    <row r="93" spans="1:10" s="374" customFormat="1" ht="15" customHeight="1" x14ac:dyDescent="0.2">
      <c r="A93" s="374">
        <v>6000</v>
      </c>
      <c r="B93" s="435">
        <v>216193</v>
      </c>
      <c r="C93" s="386" t="s">
        <v>1644</v>
      </c>
      <c r="D93" s="376">
        <v>3</v>
      </c>
      <c r="E93" s="376">
        <v>3</v>
      </c>
      <c r="F93" s="376">
        <v>0</v>
      </c>
      <c r="G93" s="376">
        <v>0</v>
      </c>
      <c r="H93" s="376">
        <v>-3</v>
      </c>
      <c r="I93" s="377"/>
      <c r="J93" s="374" t="s">
        <v>1630</v>
      </c>
    </row>
    <row r="94" spans="1:10" s="374" customFormat="1" ht="15" customHeight="1" x14ac:dyDescent="0.2">
      <c r="A94" s="374">
        <v>6250</v>
      </c>
      <c r="B94" s="435">
        <v>215811</v>
      </c>
      <c r="C94" s="386" t="s">
        <v>1656</v>
      </c>
      <c r="D94" s="376">
        <v>3</v>
      </c>
      <c r="E94" s="376">
        <v>3</v>
      </c>
      <c r="F94" s="376">
        <v>0</v>
      </c>
      <c r="G94" s="376">
        <v>0</v>
      </c>
      <c r="H94" s="376">
        <v>-3</v>
      </c>
      <c r="I94" s="377"/>
      <c r="J94" s="374" t="s">
        <v>1630</v>
      </c>
    </row>
    <row r="95" spans="1:10" s="374" customFormat="1" ht="15" customHeight="1" x14ac:dyDescent="0.2">
      <c r="A95" s="374">
        <v>6270</v>
      </c>
      <c r="B95" s="435">
        <v>215874</v>
      </c>
      <c r="C95" s="386" t="s">
        <v>1614</v>
      </c>
      <c r="D95" s="376">
        <v>26</v>
      </c>
      <c r="E95" s="376">
        <v>0</v>
      </c>
      <c r="F95" s="376">
        <v>0</v>
      </c>
      <c r="G95" s="376"/>
      <c r="H95" s="376"/>
      <c r="I95" s="377"/>
      <c r="J95" s="374" t="s">
        <v>1629</v>
      </c>
    </row>
    <row r="96" spans="1:10" s="374" customFormat="1" ht="15" customHeight="1" x14ac:dyDescent="0.2">
      <c r="A96" s="374">
        <v>6420</v>
      </c>
      <c r="B96" s="435">
        <v>217748</v>
      </c>
      <c r="C96" s="386" t="s">
        <v>1608</v>
      </c>
      <c r="D96" s="376">
        <v>1</v>
      </c>
      <c r="E96" s="376">
        <v>0</v>
      </c>
      <c r="F96" s="376">
        <v>0</v>
      </c>
      <c r="G96" s="376"/>
      <c r="H96" s="376"/>
      <c r="I96" s="377"/>
      <c r="J96" s="374" t="s">
        <v>1629</v>
      </c>
    </row>
    <row r="97" spans="1:10" s="374" customFormat="1" ht="15" customHeight="1" x14ac:dyDescent="0.2">
      <c r="A97" s="374">
        <v>6420</v>
      </c>
      <c r="B97" s="435">
        <v>217536</v>
      </c>
      <c r="C97" s="386" t="s">
        <v>1615</v>
      </c>
      <c r="D97" s="376">
        <v>1</v>
      </c>
      <c r="E97" s="376">
        <v>0</v>
      </c>
      <c r="F97" s="376">
        <v>0</v>
      </c>
      <c r="G97" s="376"/>
      <c r="H97" s="376"/>
      <c r="I97" s="377"/>
      <c r="J97" s="374" t="s">
        <v>1629</v>
      </c>
    </row>
    <row r="98" spans="1:10" s="374" customFormat="1" ht="15" customHeight="1" x14ac:dyDescent="0.2">
      <c r="A98" s="374">
        <v>6420</v>
      </c>
      <c r="B98" s="435">
        <v>215509</v>
      </c>
      <c r="C98" s="386" t="s">
        <v>1653</v>
      </c>
      <c r="D98" s="376">
        <v>3</v>
      </c>
      <c r="E98" s="376">
        <v>5</v>
      </c>
      <c r="F98" s="376">
        <v>0</v>
      </c>
      <c r="G98" s="376">
        <v>0</v>
      </c>
      <c r="H98" s="376">
        <v>-5</v>
      </c>
      <c r="I98" s="377"/>
      <c r="J98" s="374" t="s">
        <v>1630</v>
      </c>
    </row>
    <row r="99" spans="1:10" s="374" customFormat="1" ht="15" customHeight="1" x14ac:dyDescent="0.2">
      <c r="A99" s="374">
        <v>6440</v>
      </c>
      <c r="B99" s="435">
        <v>215968</v>
      </c>
      <c r="C99" s="386" t="s">
        <v>1645</v>
      </c>
      <c r="D99" s="376">
        <v>3</v>
      </c>
      <c r="E99" s="376">
        <v>3</v>
      </c>
      <c r="F99" s="376">
        <v>0</v>
      </c>
      <c r="G99" s="376">
        <v>0</v>
      </c>
      <c r="H99" s="376">
        <v>-3</v>
      </c>
      <c r="I99" s="377"/>
      <c r="J99" s="374" t="s">
        <v>1630</v>
      </c>
    </row>
    <row r="100" spans="1:10" s="374" customFormat="1" ht="15" customHeight="1" x14ac:dyDescent="0.2">
      <c r="A100" s="374">
        <v>6440</v>
      </c>
      <c r="B100" s="435">
        <v>8823504</v>
      </c>
      <c r="C100" s="386" t="s">
        <v>1646</v>
      </c>
      <c r="D100" s="376">
        <v>1</v>
      </c>
      <c r="E100" s="376">
        <v>1</v>
      </c>
      <c r="F100" s="376">
        <v>0</v>
      </c>
      <c r="G100" s="376">
        <v>0</v>
      </c>
      <c r="H100" s="376">
        <v>-1</v>
      </c>
      <c r="I100" s="377"/>
      <c r="J100" s="374" t="s">
        <v>1630</v>
      </c>
    </row>
    <row r="101" spans="1:10" s="388" customFormat="1" ht="15" customHeight="1" x14ac:dyDescent="0.2">
      <c r="B101" s="439"/>
      <c r="C101" s="389"/>
      <c r="D101" s="390"/>
      <c r="E101" s="390"/>
      <c r="F101" s="390"/>
      <c r="G101" s="390"/>
      <c r="H101" s="390"/>
      <c r="I101" s="391"/>
      <c r="J101" s="392"/>
    </row>
    <row r="102" spans="1:10" s="388" customFormat="1" ht="15" customHeight="1" x14ac:dyDescent="0.2">
      <c r="B102" s="439"/>
      <c r="C102" s="389"/>
      <c r="D102" s="390"/>
      <c r="E102" s="390"/>
      <c r="F102" s="390"/>
      <c r="G102" s="390"/>
      <c r="H102" s="390"/>
      <c r="I102" s="391"/>
      <c r="J102" s="392"/>
    </row>
    <row r="103" spans="1:10" s="374" customFormat="1" ht="15" customHeight="1" x14ac:dyDescent="0.2">
      <c r="B103" s="439"/>
      <c r="C103" s="393"/>
      <c r="D103" s="394"/>
      <c r="E103" s="394"/>
      <c r="F103" s="394"/>
      <c r="G103" s="394"/>
      <c r="H103" s="376"/>
      <c r="I103" s="377"/>
    </row>
    <row r="104" spans="1:10" s="374" customFormat="1" ht="15" customHeight="1" thickBot="1" x14ac:dyDescent="0.25">
      <c r="B104" s="395"/>
      <c r="C104" s="396" t="s">
        <v>1649</v>
      </c>
      <c r="D104" s="397">
        <f>SUM(D3:D103)</f>
        <v>697</v>
      </c>
      <c r="E104" s="397">
        <f>SUM(E3:E103)</f>
        <v>720</v>
      </c>
      <c r="F104" s="397">
        <f>SUM(F3:F103)</f>
        <v>708</v>
      </c>
      <c r="G104" s="398">
        <f>SUM(G$3:G103)</f>
        <v>716</v>
      </c>
      <c r="H104" s="397">
        <f>SUM(H$3:H103)</f>
        <v>-33</v>
      </c>
      <c r="I104" s="399">
        <f>(G104/F104)-1</f>
        <v>1.1299435028248483E-2</v>
      </c>
    </row>
    <row r="105" spans="1:10" s="374" customFormat="1" ht="15" thickTop="1" x14ac:dyDescent="0.2">
      <c r="B105" s="395"/>
      <c r="C105" s="400" t="s">
        <v>26</v>
      </c>
      <c r="D105" s="304">
        <f>697-D104</f>
        <v>0</v>
      </c>
      <c r="E105" s="401">
        <f>720-E104</f>
        <v>0</v>
      </c>
      <c r="F105" s="401">
        <f>708-F104</f>
        <v>0</v>
      </c>
      <c r="G105" s="401">
        <f>716-G104</f>
        <v>0</v>
      </c>
      <c r="H105" s="402"/>
      <c r="I105" s="395"/>
    </row>
    <row r="106" spans="1:10" s="374" customFormat="1" ht="15" x14ac:dyDescent="0.25">
      <c r="B106" s="440" t="s">
        <v>1407</v>
      </c>
      <c r="C106" s="403"/>
      <c r="D106" s="376"/>
      <c r="E106" s="376"/>
      <c r="F106" s="376"/>
      <c r="G106" s="376"/>
      <c r="H106" s="404"/>
      <c r="I106" s="395"/>
    </row>
    <row r="107" spans="1:10" s="374" customFormat="1" ht="14.25" x14ac:dyDescent="0.2">
      <c r="C107" s="405" t="s">
        <v>1408</v>
      </c>
      <c r="D107" s="376"/>
      <c r="E107" s="376"/>
      <c r="F107" s="376"/>
      <c r="G107" s="376"/>
      <c r="H107" s="376"/>
      <c r="I107" s="395"/>
    </row>
    <row r="108" spans="1:10" s="374" customFormat="1" ht="14.25" x14ac:dyDescent="0.2">
      <c r="C108" s="406" t="s">
        <v>1409</v>
      </c>
      <c r="D108" s="376"/>
      <c r="E108" s="376"/>
      <c r="F108" s="376"/>
      <c r="G108" s="376"/>
      <c r="H108" s="376"/>
      <c r="I108" s="395"/>
    </row>
    <row r="109" spans="1:10" s="374" customFormat="1" ht="14.25" x14ac:dyDescent="0.2">
      <c r="C109" s="407" t="s">
        <v>1410</v>
      </c>
      <c r="D109" s="376"/>
      <c r="E109" s="376"/>
      <c r="F109" s="376"/>
      <c r="G109" s="376"/>
      <c r="H109" s="376"/>
      <c r="I109" s="395"/>
    </row>
    <row r="110" spans="1:10" s="374" customFormat="1" ht="14.25" x14ac:dyDescent="0.2">
      <c r="C110" s="387" t="s">
        <v>1411</v>
      </c>
      <c r="D110" s="376"/>
      <c r="E110" s="376"/>
      <c r="F110" s="376"/>
      <c r="G110" s="376"/>
      <c r="H110" s="376"/>
      <c r="I110" s="395"/>
    </row>
    <row r="111" spans="1:10" s="374" customFormat="1" ht="14.25" x14ac:dyDescent="0.2">
      <c r="C111" s="380" t="s">
        <v>1412</v>
      </c>
      <c r="D111" s="376"/>
      <c r="E111" s="376"/>
      <c r="F111" s="376"/>
      <c r="G111" s="376"/>
      <c r="H111" s="376"/>
      <c r="I111" s="395"/>
    </row>
    <row r="112" spans="1:10" s="374" customFormat="1" ht="14.25" x14ac:dyDescent="0.2">
      <c r="C112" s="375" t="s">
        <v>1520</v>
      </c>
      <c r="D112" s="376"/>
      <c r="E112" s="376"/>
      <c r="F112" s="376"/>
      <c r="G112" s="376"/>
      <c r="H112" s="376"/>
      <c r="I112" s="395"/>
    </row>
    <row r="113" spans="1:15" x14ac:dyDescent="0.2">
      <c r="C113" s="409" t="s">
        <v>1633</v>
      </c>
      <c r="D113" s="410"/>
      <c r="E113" s="410"/>
      <c r="F113" s="410"/>
      <c r="G113" s="410"/>
      <c r="H113" s="410"/>
      <c r="J113" s="383"/>
      <c r="K113" s="383"/>
      <c r="L113" s="383"/>
      <c r="M113" s="383"/>
      <c r="N113" s="383"/>
      <c r="O113" s="383"/>
    </row>
    <row r="114" spans="1:15" ht="14.25" x14ac:dyDescent="0.2">
      <c r="C114" s="393"/>
      <c r="D114" s="410"/>
      <c r="E114" s="410"/>
      <c r="F114" s="410"/>
      <c r="G114" s="410"/>
      <c r="H114" s="410"/>
      <c r="J114" s="383"/>
      <c r="K114" s="383"/>
      <c r="L114" s="383"/>
      <c r="M114" s="383"/>
      <c r="N114" s="383"/>
      <c r="O114" s="383"/>
    </row>
    <row r="115" spans="1:15" ht="14.25" x14ac:dyDescent="0.2">
      <c r="C115" s="393"/>
      <c r="D115" s="410"/>
      <c r="E115" s="410"/>
      <c r="F115" s="410"/>
      <c r="G115" s="410"/>
      <c r="H115" s="410"/>
      <c r="J115" s="383"/>
      <c r="K115" s="383"/>
      <c r="L115" s="383"/>
      <c r="M115" s="383"/>
      <c r="N115" s="383"/>
      <c r="O115" s="383"/>
    </row>
    <row r="116" spans="1:15" s="412" customFormat="1" ht="26.25" customHeight="1" x14ac:dyDescent="0.3">
      <c r="A116" s="411"/>
      <c r="B116" s="441"/>
      <c r="D116" s="413"/>
      <c r="E116" s="365" t="s">
        <v>1647</v>
      </c>
      <c r="F116" s="365" t="s">
        <v>1647</v>
      </c>
      <c r="G116" s="413"/>
      <c r="H116" s="514" t="s">
        <v>1501</v>
      </c>
      <c r="I116" s="515"/>
      <c r="K116" s="516" t="s">
        <v>1557</v>
      </c>
      <c r="L116" s="517"/>
      <c r="M116" s="517"/>
      <c r="N116" s="517"/>
      <c r="O116" s="518"/>
    </row>
    <row r="117" spans="1:15" ht="45" x14ac:dyDescent="0.25">
      <c r="A117" s="414" t="s">
        <v>1648</v>
      </c>
      <c r="B117" s="442"/>
      <c r="D117" s="369" t="s">
        <v>1556</v>
      </c>
      <c r="E117" s="369" t="s">
        <v>1620</v>
      </c>
      <c r="F117" s="369" t="s">
        <v>1620</v>
      </c>
      <c r="G117" s="415" t="str">
        <f>+'Comparison by District'!$U$2</f>
        <v>2025-04-11</v>
      </c>
      <c r="H117" s="371" t="s">
        <v>44</v>
      </c>
      <c r="I117" s="372" t="s">
        <v>1403</v>
      </c>
      <c r="J117" s="383"/>
      <c r="K117" s="371" t="s">
        <v>1556</v>
      </c>
      <c r="L117" s="416" t="s">
        <v>1620</v>
      </c>
      <c r="M117" s="416" t="s">
        <v>1660</v>
      </c>
      <c r="N117" s="417" t="str">
        <f>+'Comparison by District'!$U$2</f>
        <v>2025-04-11</v>
      </c>
      <c r="O117" s="372" t="s">
        <v>44</v>
      </c>
    </row>
    <row r="118" spans="1:15" s="374" customFormat="1" ht="15" x14ac:dyDescent="0.25">
      <c r="A118" s="418">
        <v>5580</v>
      </c>
      <c r="D118" s="376">
        <f t="shared" ref="D118:D133" si="5">SUMIF($A$2:$A$104,$A118,D$2:D$104)</f>
        <v>25</v>
      </c>
      <c r="E118" s="376">
        <v>19</v>
      </c>
      <c r="F118" s="376">
        <f t="shared" ref="F118:G133" si="6">SUMIF($A$2:$A$104,$A118,F$2:F$104)</f>
        <v>9</v>
      </c>
      <c r="G118" s="376">
        <f t="shared" si="6"/>
        <v>14</v>
      </c>
      <c r="H118" s="376">
        <f t="shared" ref="H118:H133" si="7">G118-F118</f>
        <v>5</v>
      </c>
      <c r="I118" s="377">
        <f>IF(+F118=0,"",(G118/F118)-1)</f>
        <v>0.55555555555555558</v>
      </c>
      <c r="J118" s="419"/>
      <c r="K118" s="419">
        <v>2</v>
      </c>
      <c r="L118" s="419">
        <v>2</v>
      </c>
      <c r="M118" s="419">
        <v>2</v>
      </c>
      <c r="N118" s="419">
        <f t="shared" ref="N118:N133" si="8">COUNTIF($A$3:$A$75,$A118)</f>
        <v>2</v>
      </c>
      <c r="O118" s="420">
        <f>+N118-M118</f>
        <v>0</v>
      </c>
    </row>
    <row r="119" spans="1:15" s="374" customFormat="1" ht="15" x14ac:dyDescent="0.25">
      <c r="A119" s="421">
        <v>5610</v>
      </c>
      <c r="D119" s="376">
        <f t="shared" si="5"/>
        <v>56</v>
      </c>
      <c r="E119" s="376">
        <v>68</v>
      </c>
      <c r="F119" s="376">
        <f t="shared" si="6"/>
        <v>73</v>
      </c>
      <c r="G119" s="376">
        <f t="shared" si="6"/>
        <v>73</v>
      </c>
      <c r="H119" s="376">
        <f t="shared" si="7"/>
        <v>0</v>
      </c>
      <c r="I119" s="377">
        <f>IF(+F119=0,"",(G119/F119)-1)</f>
        <v>0</v>
      </c>
      <c r="J119" s="419"/>
      <c r="K119" s="419">
        <v>5</v>
      </c>
      <c r="L119" s="419">
        <v>4</v>
      </c>
      <c r="M119" s="419">
        <v>4</v>
      </c>
      <c r="N119" s="419">
        <f t="shared" si="8"/>
        <v>4</v>
      </c>
      <c r="O119" s="420">
        <f t="shared" ref="O119:O133" si="9">+N119-M119</f>
        <v>0</v>
      </c>
    </row>
    <row r="120" spans="1:15" s="374" customFormat="1" ht="15" x14ac:dyDescent="0.25">
      <c r="A120" s="421">
        <v>5630</v>
      </c>
      <c r="D120" s="376">
        <f t="shared" si="5"/>
        <v>21</v>
      </c>
      <c r="E120" s="376">
        <v>21</v>
      </c>
      <c r="F120" s="376">
        <f t="shared" si="6"/>
        <v>12</v>
      </c>
      <c r="G120" s="376">
        <f t="shared" si="6"/>
        <v>15</v>
      </c>
      <c r="H120" s="376">
        <f t="shared" si="7"/>
        <v>3</v>
      </c>
      <c r="I120" s="377">
        <f>IF(+F120=0,"",(G120/F120)-1)</f>
        <v>0.25</v>
      </c>
      <c r="J120" s="419"/>
      <c r="K120" s="419">
        <v>2</v>
      </c>
      <c r="L120" s="419">
        <v>2</v>
      </c>
      <c r="M120" s="419">
        <v>2</v>
      </c>
      <c r="N120" s="419">
        <f t="shared" si="8"/>
        <v>2</v>
      </c>
      <c r="O120" s="420">
        <f t="shared" si="9"/>
        <v>0</v>
      </c>
    </row>
    <row r="121" spans="1:15" s="374" customFormat="1" ht="15" x14ac:dyDescent="0.25">
      <c r="A121" s="422">
        <v>5650</v>
      </c>
      <c r="D121" s="376">
        <f t="shared" si="5"/>
        <v>29</v>
      </c>
      <c r="E121" s="376">
        <v>18</v>
      </c>
      <c r="F121" s="376">
        <f t="shared" si="6"/>
        <v>19</v>
      </c>
      <c r="G121" s="376">
        <f t="shared" si="6"/>
        <v>16</v>
      </c>
      <c r="H121" s="376">
        <f t="shared" si="7"/>
        <v>-3</v>
      </c>
      <c r="I121" s="377">
        <f>IF(+F121=0,"",(G121/F121)-1)</f>
        <v>-0.15789473684210531</v>
      </c>
      <c r="J121" s="419"/>
      <c r="K121" s="419">
        <v>4</v>
      </c>
      <c r="L121" s="419">
        <v>4</v>
      </c>
      <c r="M121" s="419">
        <v>3</v>
      </c>
      <c r="N121" s="419">
        <f t="shared" si="8"/>
        <v>2</v>
      </c>
      <c r="O121" s="420">
        <f t="shared" si="9"/>
        <v>-1</v>
      </c>
    </row>
    <row r="122" spans="1:15" s="374" customFormat="1" ht="15" x14ac:dyDescent="0.25">
      <c r="A122" s="422">
        <v>5680</v>
      </c>
      <c r="D122" s="376">
        <f t="shared" si="5"/>
        <v>17</v>
      </c>
      <c r="E122" s="376">
        <v>0</v>
      </c>
      <c r="F122" s="376">
        <f t="shared" si="6"/>
        <v>0</v>
      </c>
      <c r="G122" s="376">
        <f t="shared" si="6"/>
        <v>0</v>
      </c>
      <c r="H122" s="376">
        <f t="shared" si="7"/>
        <v>0</v>
      </c>
      <c r="I122" s="377" t="str">
        <f>IF(+F122=0,"",(G122/F122)-1)</f>
        <v/>
      </c>
      <c r="J122" s="419"/>
      <c r="K122" s="419">
        <v>1</v>
      </c>
      <c r="L122" s="419">
        <v>0</v>
      </c>
      <c r="M122" s="419">
        <v>0</v>
      </c>
      <c r="N122" s="419">
        <f t="shared" si="8"/>
        <v>0</v>
      </c>
      <c r="O122" s="420">
        <f t="shared" si="9"/>
        <v>0</v>
      </c>
    </row>
    <row r="123" spans="1:15" s="374" customFormat="1" ht="15" x14ac:dyDescent="0.25">
      <c r="A123" s="423">
        <v>5710</v>
      </c>
      <c r="D123" s="376">
        <f t="shared" si="5"/>
        <v>57</v>
      </c>
      <c r="E123" s="376">
        <v>57</v>
      </c>
      <c r="F123" s="376">
        <f t="shared" si="6"/>
        <v>14</v>
      </c>
      <c r="G123" s="376">
        <f t="shared" si="6"/>
        <v>14</v>
      </c>
      <c r="H123" s="376">
        <f t="shared" si="7"/>
        <v>0</v>
      </c>
      <c r="I123" s="377">
        <f t="shared" ref="I123:I133" si="10">IF(+F123=0,"",(G123/F123)-1)</f>
        <v>0</v>
      </c>
      <c r="J123" s="419"/>
      <c r="K123" s="419">
        <v>4</v>
      </c>
      <c r="L123" s="419">
        <v>4</v>
      </c>
      <c r="M123" s="419">
        <v>4</v>
      </c>
      <c r="N123" s="419">
        <f t="shared" si="8"/>
        <v>4</v>
      </c>
      <c r="O123" s="420">
        <f t="shared" si="9"/>
        <v>0</v>
      </c>
    </row>
    <row r="124" spans="1:15" s="374" customFormat="1" ht="15" x14ac:dyDescent="0.25">
      <c r="A124" s="422">
        <v>5950</v>
      </c>
      <c r="D124" s="376">
        <f t="shared" si="5"/>
        <v>56</v>
      </c>
      <c r="E124" s="376">
        <v>71</v>
      </c>
      <c r="F124" s="376">
        <f t="shared" si="6"/>
        <v>25</v>
      </c>
      <c r="G124" s="376">
        <f t="shared" si="6"/>
        <v>26</v>
      </c>
      <c r="H124" s="376">
        <f t="shared" si="7"/>
        <v>1</v>
      </c>
      <c r="I124" s="377">
        <f t="shared" si="10"/>
        <v>4.0000000000000036E-2</v>
      </c>
      <c r="J124" s="419"/>
      <c r="K124" s="419">
        <v>5</v>
      </c>
      <c r="L124" s="419">
        <v>5</v>
      </c>
      <c r="M124" s="419">
        <v>4</v>
      </c>
      <c r="N124" s="419">
        <f t="shared" si="8"/>
        <v>4</v>
      </c>
      <c r="O124" s="420">
        <f t="shared" si="9"/>
        <v>0</v>
      </c>
    </row>
    <row r="125" spans="1:15" s="374" customFormat="1" ht="15" x14ac:dyDescent="0.25">
      <c r="A125" s="418">
        <v>5960</v>
      </c>
      <c r="D125" s="376">
        <f t="shared" si="5"/>
        <v>18</v>
      </c>
      <c r="E125" s="376">
        <v>18</v>
      </c>
      <c r="F125" s="376">
        <f t="shared" si="6"/>
        <v>14</v>
      </c>
      <c r="G125" s="376">
        <f t="shared" si="6"/>
        <v>14</v>
      </c>
      <c r="H125" s="376">
        <f t="shared" si="7"/>
        <v>0</v>
      </c>
      <c r="I125" s="377">
        <f t="shared" si="10"/>
        <v>0</v>
      </c>
      <c r="J125" s="419"/>
      <c r="K125" s="419">
        <v>2</v>
      </c>
      <c r="L125" s="419">
        <v>2</v>
      </c>
      <c r="M125" s="419">
        <v>2</v>
      </c>
      <c r="N125" s="419">
        <f t="shared" si="8"/>
        <v>2</v>
      </c>
      <c r="O125" s="420">
        <f t="shared" si="9"/>
        <v>0</v>
      </c>
    </row>
    <row r="126" spans="1:15" s="374" customFormat="1" ht="15" x14ac:dyDescent="0.25">
      <c r="A126" s="418">
        <v>5970</v>
      </c>
      <c r="D126" s="376">
        <f t="shared" si="5"/>
        <v>16</v>
      </c>
      <c r="E126" s="376">
        <v>12</v>
      </c>
      <c r="F126" s="376">
        <f t="shared" si="6"/>
        <v>2</v>
      </c>
      <c r="G126" s="376">
        <f t="shared" si="6"/>
        <v>2</v>
      </c>
      <c r="H126" s="376">
        <f t="shared" si="7"/>
        <v>0</v>
      </c>
      <c r="I126" s="377">
        <f t="shared" si="10"/>
        <v>0</v>
      </c>
      <c r="J126" s="419"/>
      <c r="K126" s="419">
        <v>2</v>
      </c>
      <c r="L126" s="419">
        <v>2</v>
      </c>
      <c r="M126" s="419">
        <v>2</v>
      </c>
      <c r="N126" s="419">
        <f t="shared" si="8"/>
        <v>2</v>
      </c>
      <c r="O126" s="420">
        <f t="shared" si="9"/>
        <v>0</v>
      </c>
    </row>
    <row r="127" spans="1:15" s="374" customFormat="1" ht="15" x14ac:dyDescent="0.25">
      <c r="A127" s="418">
        <v>6000</v>
      </c>
      <c r="D127" s="376">
        <f t="shared" si="5"/>
        <v>36</v>
      </c>
      <c r="E127" s="376">
        <v>30</v>
      </c>
      <c r="F127" s="376">
        <f t="shared" si="6"/>
        <v>43</v>
      </c>
      <c r="G127" s="376">
        <f t="shared" si="6"/>
        <v>43</v>
      </c>
      <c r="H127" s="376">
        <f t="shared" si="7"/>
        <v>0</v>
      </c>
      <c r="I127" s="377">
        <f t="shared" si="10"/>
        <v>0</v>
      </c>
      <c r="J127" s="419"/>
      <c r="K127" s="419">
        <v>4</v>
      </c>
      <c r="L127" s="419">
        <v>4</v>
      </c>
      <c r="M127" s="419">
        <v>3</v>
      </c>
      <c r="N127" s="419">
        <f t="shared" si="8"/>
        <v>3</v>
      </c>
      <c r="O127" s="420">
        <f t="shared" si="9"/>
        <v>0</v>
      </c>
    </row>
    <row r="128" spans="1:15" s="374" customFormat="1" ht="15" x14ac:dyDescent="0.25">
      <c r="A128" s="418">
        <v>6220</v>
      </c>
      <c r="D128" s="376">
        <f t="shared" si="5"/>
        <v>0</v>
      </c>
      <c r="E128" s="376">
        <v>0</v>
      </c>
      <c r="F128" s="376">
        <f t="shared" si="6"/>
        <v>0</v>
      </c>
      <c r="G128" s="376">
        <f t="shared" si="6"/>
        <v>0</v>
      </c>
      <c r="H128" s="376">
        <f t="shared" si="7"/>
        <v>0</v>
      </c>
      <c r="I128" s="377" t="str">
        <f t="shared" si="10"/>
        <v/>
      </c>
      <c r="J128" s="419"/>
      <c r="K128" s="419">
        <v>0</v>
      </c>
      <c r="L128" s="419">
        <v>0</v>
      </c>
      <c r="M128" s="419">
        <v>0</v>
      </c>
      <c r="N128" s="419">
        <f t="shared" si="8"/>
        <v>0</v>
      </c>
      <c r="O128" s="420">
        <f t="shared" si="9"/>
        <v>0</v>
      </c>
    </row>
    <row r="129" spans="1:15" s="374" customFormat="1" ht="15" x14ac:dyDescent="0.25">
      <c r="A129" s="422">
        <v>6250</v>
      </c>
      <c r="D129" s="376">
        <f t="shared" si="5"/>
        <v>16</v>
      </c>
      <c r="E129" s="376">
        <v>21</v>
      </c>
      <c r="F129" s="376">
        <f t="shared" si="6"/>
        <v>9</v>
      </c>
      <c r="G129" s="376">
        <f t="shared" si="6"/>
        <v>9</v>
      </c>
      <c r="H129" s="376">
        <f t="shared" si="7"/>
        <v>0</v>
      </c>
      <c r="I129" s="377">
        <f t="shared" si="10"/>
        <v>0</v>
      </c>
      <c r="J129" s="419"/>
      <c r="K129" s="419">
        <v>2</v>
      </c>
      <c r="L129" s="419">
        <v>2</v>
      </c>
      <c r="M129" s="419">
        <v>1</v>
      </c>
      <c r="N129" s="419">
        <f t="shared" si="8"/>
        <v>1</v>
      </c>
      <c r="O129" s="420">
        <f t="shared" si="9"/>
        <v>0</v>
      </c>
    </row>
    <row r="130" spans="1:15" s="374" customFormat="1" ht="15" x14ac:dyDescent="0.25">
      <c r="A130" s="418">
        <v>6270</v>
      </c>
      <c r="D130" s="376">
        <f t="shared" si="5"/>
        <v>46</v>
      </c>
      <c r="E130" s="376">
        <v>25</v>
      </c>
      <c r="F130" s="376">
        <f t="shared" si="6"/>
        <v>24</v>
      </c>
      <c r="G130" s="376">
        <f t="shared" si="6"/>
        <v>24</v>
      </c>
      <c r="H130" s="376">
        <f t="shared" si="7"/>
        <v>0</v>
      </c>
      <c r="I130" s="377">
        <f t="shared" si="10"/>
        <v>0</v>
      </c>
      <c r="J130" s="419"/>
      <c r="K130" s="419">
        <v>3</v>
      </c>
      <c r="L130" s="419">
        <v>2</v>
      </c>
      <c r="M130" s="419">
        <v>2</v>
      </c>
      <c r="N130" s="419">
        <f t="shared" si="8"/>
        <v>2</v>
      </c>
      <c r="O130" s="420">
        <f t="shared" si="9"/>
        <v>0</v>
      </c>
    </row>
    <row r="131" spans="1:15" s="374" customFormat="1" ht="15" x14ac:dyDescent="0.25">
      <c r="A131" s="418">
        <v>6420</v>
      </c>
      <c r="D131" s="376">
        <f t="shared" si="5"/>
        <v>22</v>
      </c>
      <c r="E131" s="376">
        <v>25</v>
      </c>
      <c r="F131" s="376">
        <f t="shared" si="6"/>
        <v>21</v>
      </c>
      <c r="G131" s="376">
        <f t="shared" si="6"/>
        <v>21</v>
      </c>
      <c r="H131" s="376">
        <f t="shared" si="7"/>
        <v>0</v>
      </c>
      <c r="I131" s="377">
        <f t="shared" si="10"/>
        <v>0</v>
      </c>
      <c r="J131" s="419"/>
      <c r="K131" s="419">
        <v>4</v>
      </c>
      <c r="L131" s="419">
        <v>2</v>
      </c>
      <c r="M131" s="419">
        <v>1</v>
      </c>
      <c r="N131" s="419">
        <f t="shared" si="8"/>
        <v>1</v>
      </c>
      <c r="O131" s="420">
        <f t="shared" si="9"/>
        <v>0</v>
      </c>
    </row>
    <row r="132" spans="1:15" s="374" customFormat="1" ht="15" x14ac:dyDescent="0.25">
      <c r="A132" s="418">
        <v>6440</v>
      </c>
      <c r="D132" s="376">
        <f t="shared" si="5"/>
        <v>4</v>
      </c>
      <c r="E132" s="376">
        <v>19</v>
      </c>
      <c r="F132" s="376">
        <f t="shared" si="6"/>
        <v>46</v>
      </c>
      <c r="G132" s="376">
        <f t="shared" si="6"/>
        <v>46</v>
      </c>
      <c r="H132" s="376">
        <f t="shared" si="7"/>
        <v>0</v>
      </c>
      <c r="I132" s="377">
        <f t="shared" si="10"/>
        <v>0</v>
      </c>
      <c r="J132" s="419"/>
      <c r="K132" s="419">
        <v>4</v>
      </c>
      <c r="L132" s="419">
        <v>4</v>
      </c>
      <c r="M132" s="419">
        <v>2</v>
      </c>
      <c r="N132" s="419">
        <f t="shared" si="8"/>
        <v>2</v>
      </c>
      <c r="O132" s="420">
        <f t="shared" si="9"/>
        <v>0</v>
      </c>
    </row>
    <row r="133" spans="1:15" s="374" customFormat="1" ht="15" x14ac:dyDescent="0.25">
      <c r="A133" s="418">
        <v>6450</v>
      </c>
      <c r="D133" s="376">
        <f t="shared" si="5"/>
        <v>62</v>
      </c>
      <c r="E133" s="376">
        <v>57</v>
      </c>
      <c r="F133" s="376">
        <f t="shared" si="6"/>
        <v>81</v>
      </c>
      <c r="G133" s="376">
        <f t="shared" si="6"/>
        <v>81</v>
      </c>
      <c r="H133" s="376">
        <f t="shared" si="7"/>
        <v>0</v>
      </c>
      <c r="I133" s="377">
        <f t="shared" si="10"/>
        <v>0</v>
      </c>
      <c r="J133" s="419"/>
      <c r="K133" s="419">
        <v>4</v>
      </c>
      <c r="L133" s="419">
        <v>4</v>
      </c>
      <c r="M133" s="419">
        <v>5</v>
      </c>
      <c r="N133" s="419">
        <f t="shared" si="8"/>
        <v>6</v>
      </c>
      <c r="O133" s="420">
        <f t="shared" si="9"/>
        <v>1</v>
      </c>
    </row>
    <row r="134" spans="1:15" s="374" customFormat="1" ht="15" x14ac:dyDescent="0.25">
      <c r="A134" s="424" t="s">
        <v>1480</v>
      </c>
      <c r="D134" s="425">
        <f>SUM(D118:D133)</f>
        <v>481</v>
      </c>
      <c r="E134" s="425">
        <f>SUM(E118:E133)</f>
        <v>461</v>
      </c>
      <c r="F134" s="425">
        <f>SUM(F118:F133)</f>
        <v>392</v>
      </c>
      <c r="G134" s="425">
        <f>SUM(G118:G133)</f>
        <v>398</v>
      </c>
      <c r="H134" s="425">
        <f>SUM(H118:H133)</f>
        <v>6</v>
      </c>
      <c r="I134" s="426">
        <f>(G134/F134)-1</f>
        <v>1.5306122448979664E-2</v>
      </c>
      <c r="J134" s="419"/>
      <c r="K134" s="427">
        <f>SUM(K118:K133)</f>
        <v>48</v>
      </c>
      <c r="L134" s="427">
        <f>SUM(L118:L133)</f>
        <v>43</v>
      </c>
      <c r="M134" s="427">
        <f>SUM(M118:M133)</f>
        <v>37</v>
      </c>
      <c r="N134" s="427">
        <f>SUM(N118:N133)</f>
        <v>37</v>
      </c>
      <c r="O134" s="427">
        <f>SUM(O118:O133)</f>
        <v>0</v>
      </c>
    </row>
    <row r="135" spans="1:15" s="374" customFormat="1" ht="15" x14ac:dyDescent="0.25">
      <c r="A135" s="428">
        <v>5790</v>
      </c>
      <c r="D135" s="376">
        <f t="shared" ref="D135:D141" si="11">SUMIF($A$2:$A$104,$A135,D$2:D$104)</f>
        <v>13</v>
      </c>
      <c r="E135" s="376">
        <v>29</v>
      </c>
      <c r="F135" s="376">
        <f t="shared" ref="F135:G141" si="12">SUMIF($A$2:$A$104,$A135,F$2:F$104)</f>
        <v>59</v>
      </c>
      <c r="G135" s="376">
        <f t="shared" si="12"/>
        <v>54</v>
      </c>
      <c r="H135" s="376">
        <f t="shared" ref="H135:H141" si="13">G135-F135</f>
        <v>-5</v>
      </c>
      <c r="I135" s="377">
        <f t="shared" ref="I135:I141" si="14">IF(+F135=0,"",(G135/F135)-1)</f>
        <v>-8.4745762711864403E-2</v>
      </c>
      <c r="J135" s="419"/>
      <c r="K135" s="419">
        <v>5</v>
      </c>
      <c r="L135" s="419">
        <v>4</v>
      </c>
      <c r="M135" s="419">
        <v>5</v>
      </c>
      <c r="N135" s="419">
        <f t="shared" ref="N135:N141" si="15">COUNTIF($A$3:$A$75,$A135)</f>
        <v>5</v>
      </c>
      <c r="O135" s="420">
        <f t="shared" ref="O135:O141" si="16">+N135-M135</f>
        <v>0</v>
      </c>
    </row>
    <row r="136" spans="1:15" s="374" customFormat="1" ht="15" x14ac:dyDescent="0.25">
      <c r="A136" s="429">
        <v>5810</v>
      </c>
      <c r="D136" s="376">
        <f t="shared" si="11"/>
        <v>29</v>
      </c>
      <c r="E136" s="376">
        <v>28</v>
      </c>
      <c r="F136" s="376">
        <f t="shared" si="12"/>
        <v>20</v>
      </c>
      <c r="G136" s="376">
        <f t="shared" si="12"/>
        <v>23</v>
      </c>
      <c r="H136" s="376">
        <f t="shared" si="13"/>
        <v>3</v>
      </c>
      <c r="I136" s="377">
        <f t="shared" si="14"/>
        <v>0.14999999999999991</v>
      </c>
      <c r="J136" s="419"/>
      <c r="K136" s="419">
        <v>7</v>
      </c>
      <c r="L136" s="419">
        <v>6</v>
      </c>
      <c r="M136" s="419">
        <v>5</v>
      </c>
      <c r="N136" s="419">
        <f t="shared" si="15"/>
        <v>5</v>
      </c>
      <c r="O136" s="420">
        <f t="shared" si="16"/>
        <v>0</v>
      </c>
    </row>
    <row r="137" spans="1:15" s="374" customFormat="1" ht="15" x14ac:dyDescent="0.25">
      <c r="A137" s="429">
        <v>5840</v>
      </c>
      <c r="D137" s="376">
        <f t="shared" si="11"/>
        <v>33</v>
      </c>
      <c r="E137" s="376">
        <v>6</v>
      </c>
      <c r="F137" s="376">
        <f t="shared" si="12"/>
        <v>28</v>
      </c>
      <c r="G137" s="376">
        <f t="shared" si="12"/>
        <v>28</v>
      </c>
      <c r="H137" s="376">
        <f t="shared" si="13"/>
        <v>0</v>
      </c>
      <c r="I137" s="377">
        <f t="shared" si="14"/>
        <v>0</v>
      </c>
      <c r="J137" s="419"/>
      <c r="K137" s="419">
        <v>3</v>
      </c>
      <c r="L137" s="419">
        <v>2</v>
      </c>
      <c r="M137" s="419">
        <v>3</v>
      </c>
      <c r="N137" s="419">
        <f t="shared" si="15"/>
        <v>3</v>
      </c>
      <c r="O137" s="420">
        <f t="shared" si="16"/>
        <v>0</v>
      </c>
    </row>
    <row r="138" spans="1:15" s="374" customFormat="1" ht="15" x14ac:dyDescent="0.25">
      <c r="A138" s="429">
        <v>5870</v>
      </c>
      <c r="D138" s="376">
        <f t="shared" si="11"/>
        <v>27</v>
      </c>
      <c r="E138" s="376">
        <v>22</v>
      </c>
      <c r="F138" s="376">
        <f t="shared" si="12"/>
        <v>24</v>
      </c>
      <c r="G138" s="376">
        <f t="shared" si="12"/>
        <v>30</v>
      </c>
      <c r="H138" s="376">
        <f t="shared" si="13"/>
        <v>6</v>
      </c>
      <c r="I138" s="377">
        <f t="shared" si="14"/>
        <v>0.25</v>
      </c>
      <c r="J138" s="419"/>
      <c r="K138" s="419">
        <v>6</v>
      </c>
      <c r="L138" s="419">
        <v>5</v>
      </c>
      <c r="M138" s="419">
        <v>2</v>
      </c>
      <c r="N138" s="419">
        <f t="shared" si="15"/>
        <v>3</v>
      </c>
      <c r="O138" s="420">
        <f t="shared" si="16"/>
        <v>1</v>
      </c>
    </row>
    <row r="139" spans="1:15" s="374" customFormat="1" ht="15" x14ac:dyDescent="0.25">
      <c r="A139" s="430">
        <v>5890</v>
      </c>
      <c r="D139" s="376">
        <f t="shared" si="11"/>
        <v>62</v>
      </c>
      <c r="E139" s="376">
        <v>91</v>
      </c>
      <c r="F139" s="376">
        <f t="shared" si="12"/>
        <v>91</v>
      </c>
      <c r="G139" s="376">
        <f t="shared" si="12"/>
        <v>91</v>
      </c>
      <c r="H139" s="376">
        <f t="shared" si="13"/>
        <v>0</v>
      </c>
      <c r="I139" s="377">
        <f t="shared" si="14"/>
        <v>0</v>
      </c>
      <c r="J139" s="419"/>
      <c r="K139" s="419">
        <v>8</v>
      </c>
      <c r="L139" s="419">
        <v>8</v>
      </c>
      <c r="M139" s="419">
        <v>6</v>
      </c>
      <c r="N139" s="419">
        <f t="shared" si="15"/>
        <v>6</v>
      </c>
      <c r="O139" s="420">
        <f t="shared" si="16"/>
        <v>0</v>
      </c>
    </row>
    <row r="140" spans="1:15" s="374" customFormat="1" ht="15" x14ac:dyDescent="0.25">
      <c r="A140" s="428">
        <v>5910</v>
      </c>
      <c r="D140" s="376">
        <f t="shared" si="11"/>
        <v>29</v>
      </c>
      <c r="E140" s="376">
        <v>60</v>
      </c>
      <c r="F140" s="376">
        <f t="shared" si="12"/>
        <v>76</v>
      </c>
      <c r="G140" s="376">
        <f t="shared" si="12"/>
        <v>74</v>
      </c>
      <c r="H140" s="376">
        <f t="shared" si="13"/>
        <v>-2</v>
      </c>
      <c r="I140" s="377">
        <f t="shared" si="14"/>
        <v>-2.6315789473684181E-2</v>
      </c>
      <c r="J140" s="419"/>
      <c r="K140" s="419">
        <v>6</v>
      </c>
      <c r="L140" s="419">
        <v>6</v>
      </c>
      <c r="M140" s="419">
        <v>6</v>
      </c>
      <c r="N140" s="419">
        <f t="shared" si="15"/>
        <v>7</v>
      </c>
      <c r="O140" s="420">
        <f t="shared" si="16"/>
        <v>1</v>
      </c>
    </row>
    <row r="141" spans="1:15" s="374" customFormat="1" ht="15" x14ac:dyDescent="0.25">
      <c r="A141" s="429">
        <v>5930</v>
      </c>
      <c r="D141" s="376">
        <f t="shared" si="11"/>
        <v>23</v>
      </c>
      <c r="E141" s="376">
        <v>23</v>
      </c>
      <c r="F141" s="376">
        <f t="shared" si="12"/>
        <v>18</v>
      </c>
      <c r="G141" s="376">
        <f t="shared" si="12"/>
        <v>18</v>
      </c>
      <c r="H141" s="376">
        <f t="shared" si="13"/>
        <v>0</v>
      </c>
      <c r="I141" s="377">
        <f t="shared" si="14"/>
        <v>0</v>
      </c>
      <c r="J141" s="419"/>
      <c r="K141" s="419">
        <v>6</v>
      </c>
      <c r="L141" s="419">
        <v>6</v>
      </c>
      <c r="M141" s="419">
        <v>5</v>
      </c>
      <c r="N141" s="419">
        <f t="shared" si="15"/>
        <v>5</v>
      </c>
      <c r="O141" s="420">
        <f t="shared" si="16"/>
        <v>0</v>
      </c>
    </row>
    <row r="142" spans="1:15" s="374" customFormat="1" ht="15" x14ac:dyDescent="0.25">
      <c r="A142" s="424" t="s">
        <v>1481</v>
      </c>
      <c r="D142" s="425">
        <f>SUM(D135:D141)</f>
        <v>216</v>
      </c>
      <c r="E142" s="425">
        <f>SUM(E135:E141)</f>
        <v>259</v>
      </c>
      <c r="F142" s="425">
        <f>SUM(F135:F141)</f>
        <v>316</v>
      </c>
      <c r="G142" s="425">
        <f>SUM(G135:G141)</f>
        <v>318</v>
      </c>
      <c r="H142" s="425">
        <f>SUM(H135:H141)</f>
        <v>2</v>
      </c>
      <c r="I142" s="426">
        <f>(G142/F142)-1</f>
        <v>6.3291139240506666E-3</v>
      </c>
      <c r="J142" s="419"/>
      <c r="K142" s="427">
        <f>SUM(K135:K141)</f>
        <v>41</v>
      </c>
      <c r="L142" s="427">
        <f>SUM(L135:L141)</f>
        <v>37</v>
      </c>
      <c r="M142" s="427">
        <f>SUM(M135:M141)</f>
        <v>32</v>
      </c>
      <c r="N142" s="427">
        <f>SUM(N135:N141)</f>
        <v>34</v>
      </c>
      <c r="O142" s="427">
        <f>SUM(O135:O141)</f>
        <v>2</v>
      </c>
    </row>
    <row r="143" spans="1:15" s="374" customFormat="1" ht="14.25" x14ac:dyDescent="0.2">
      <c r="D143" s="376"/>
      <c r="E143" s="376"/>
      <c r="F143" s="376"/>
      <c r="G143" s="376"/>
      <c r="H143" s="376"/>
      <c r="I143" s="395"/>
      <c r="J143" s="419"/>
    </row>
    <row r="144" spans="1:15" s="374" customFormat="1" ht="15.75" thickBot="1" x14ac:dyDescent="0.3">
      <c r="C144" s="431" t="s">
        <v>1476</v>
      </c>
      <c r="D144" s="397">
        <f>+D134+D142</f>
        <v>697</v>
      </c>
      <c r="E144" s="397">
        <f>+E134+E142</f>
        <v>720</v>
      </c>
      <c r="F144" s="397">
        <f>+F134+F142</f>
        <v>708</v>
      </c>
      <c r="G144" s="398">
        <f>+G134+G142</f>
        <v>716</v>
      </c>
      <c r="H144" s="397">
        <f>+H134+H142</f>
        <v>8</v>
      </c>
      <c r="I144" s="399">
        <f>(G144/F144)-1</f>
        <v>1.1299435028248483E-2</v>
      </c>
      <c r="J144" s="419"/>
      <c r="K144" s="432">
        <f>+K134+K142</f>
        <v>89</v>
      </c>
      <c r="L144" s="432">
        <f>+L134+L142</f>
        <v>80</v>
      </c>
      <c r="M144" s="432">
        <f>+M134+M142</f>
        <v>69</v>
      </c>
      <c r="N144" s="432">
        <f>+N134+N142</f>
        <v>71</v>
      </c>
      <c r="O144" s="432">
        <f>+O134+O142</f>
        <v>2</v>
      </c>
    </row>
    <row r="145" spans="2:15" s="374" customFormat="1" ht="15" thickTop="1" x14ac:dyDescent="0.2">
      <c r="B145" s="395"/>
      <c r="D145" s="376"/>
      <c r="E145" s="376">
        <f>E144-D144</f>
        <v>23</v>
      </c>
      <c r="F145" s="376">
        <f>F144-E144</f>
        <v>-12</v>
      </c>
      <c r="G145" s="376">
        <f>G144-F144</f>
        <v>8</v>
      </c>
      <c r="H145" s="376"/>
      <c r="I145" s="395"/>
      <c r="J145" s="419"/>
      <c r="K145" s="419"/>
      <c r="L145" s="376">
        <f>L144-K144</f>
        <v>-9</v>
      </c>
      <c r="M145" s="376">
        <f>M144-L144</f>
        <v>-11</v>
      </c>
      <c r="N145" s="376">
        <f>N144-M144</f>
        <v>2</v>
      </c>
      <c r="O145" s="419"/>
    </row>
    <row r="147" spans="2:15" s="374" customFormat="1" ht="14.25" x14ac:dyDescent="0.2">
      <c r="B147" s="395"/>
      <c r="D147" s="376"/>
      <c r="E147" s="376"/>
      <c r="F147" s="376"/>
      <c r="G147" s="376"/>
      <c r="H147" s="376"/>
      <c r="I147" s="395"/>
      <c r="J147" s="419"/>
      <c r="K147" s="419"/>
      <c r="L147" s="419"/>
      <c r="M147" s="419"/>
      <c r="N147" s="419"/>
      <c r="O147" s="419"/>
    </row>
    <row r="148" spans="2:15" s="374" customFormat="1" ht="14.25" x14ac:dyDescent="0.2">
      <c r="B148" s="395"/>
      <c r="D148" s="376"/>
      <c r="E148" s="376"/>
      <c r="F148" s="376"/>
      <c r="G148" s="376"/>
      <c r="H148" s="376"/>
      <c r="I148" s="395"/>
      <c r="J148" s="419"/>
      <c r="K148" s="419"/>
      <c r="L148" s="419"/>
      <c r="M148" s="419"/>
      <c r="N148" s="419"/>
      <c r="O148" s="419"/>
    </row>
    <row r="149" spans="2:15" s="374" customFormat="1" ht="14.25" x14ac:dyDescent="0.2">
      <c r="B149" s="395"/>
      <c r="C149" s="199" t="s">
        <v>26</v>
      </c>
      <c r="D149" s="262">
        <f>697-D144</f>
        <v>0</v>
      </c>
      <c r="E149" s="262">
        <f>720-E144</f>
        <v>0</v>
      </c>
      <c r="F149" s="262">
        <f>708-F144</f>
        <v>0</v>
      </c>
      <c r="G149" s="262">
        <v>0</v>
      </c>
      <c r="H149" s="376"/>
      <c r="I149" s="395"/>
      <c r="J149" s="419"/>
      <c r="K149" s="419"/>
      <c r="L149" s="419"/>
      <c r="M149" s="419"/>
      <c r="N149" s="419"/>
      <c r="O149" s="419"/>
    </row>
    <row r="150" spans="2:15" s="374" customFormat="1" ht="14.25" x14ac:dyDescent="0.2">
      <c r="B150" s="395"/>
      <c r="D150" s="376"/>
      <c r="E150" s="376"/>
      <c r="F150" s="376"/>
      <c r="G150" s="376"/>
      <c r="H150" s="376"/>
      <c r="I150" s="395"/>
      <c r="J150" s="419"/>
      <c r="K150" s="419"/>
      <c r="L150" s="419"/>
      <c r="M150" s="419"/>
      <c r="N150" s="419"/>
      <c r="O150" s="419"/>
    </row>
    <row r="151" spans="2:15" s="374" customFormat="1" ht="14.25" x14ac:dyDescent="0.2">
      <c r="B151" s="395"/>
      <c r="D151" s="376"/>
      <c r="E151" s="376"/>
      <c r="F151" s="376"/>
      <c r="G151" s="376"/>
      <c r="H151" s="376"/>
      <c r="I151" s="395"/>
      <c r="J151" s="419"/>
      <c r="K151" s="419"/>
      <c r="L151" s="419"/>
      <c r="M151" s="419"/>
      <c r="N151" s="419"/>
      <c r="O151" s="419"/>
    </row>
    <row r="152" spans="2:15" s="374" customFormat="1" ht="14.25" x14ac:dyDescent="0.2">
      <c r="B152" s="395"/>
      <c r="D152" s="376"/>
      <c r="E152" s="376"/>
      <c r="F152" s="376"/>
      <c r="G152" s="376"/>
      <c r="H152" s="376"/>
      <c r="I152" s="395"/>
      <c r="J152" s="419"/>
      <c r="K152" s="419"/>
      <c r="L152" s="419"/>
      <c r="M152" s="419"/>
      <c r="N152" s="419"/>
      <c r="O152" s="419"/>
    </row>
    <row r="153" spans="2:15" s="374" customFormat="1" ht="14.25" x14ac:dyDescent="0.2">
      <c r="B153" s="395"/>
      <c r="D153" s="376"/>
      <c r="E153" s="376"/>
      <c r="F153" s="376"/>
      <c r="G153" s="376"/>
      <c r="H153" s="376"/>
      <c r="I153" s="395"/>
      <c r="J153" s="419"/>
      <c r="K153" s="419"/>
      <c r="L153" s="419"/>
      <c r="M153" s="419"/>
      <c r="N153" s="419"/>
      <c r="O153" s="419"/>
    </row>
    <row r="154" spans="2:15" s="374" customFormat="1" ht="14.25" x14ac:dyDescent="0.2">
      <c r="B154" s="395"/>
      <c r="D154" s="376"/>
      <c r="E154" s="376"/>
      <c r="F154" s="376"/>
      <c r="G154" s="376"/>
      <c r="H154" s="376"/>
      <c r="I154" s="395"/>
      <c r="J154" s="419"/>
      <c r="K154" s="419"/>
      <c r="L154" s="419"/>
      <c r="M154" s="419"/>
      <c r="N154" s="419"/>
      <c r="O154" s="419"/>
    </row>
    <row r="155" spans="2:15" s="374" customFormat="1" ht="14.25" x14ac:dyDescent="0.2">
      <c r="B155" s="395"/>
      <c r="D155" s="376"/>
      <c r="E155" s="376"/>
      <c r="F155" s="376"/>
      <c r="G155" s="376"/>
      <c r="H155" s="376"/>
      <c r="I155" s="395"/>
      <c r="J155" s="419"/>
      <c r="K155" s="419"/>
      <c r="L155" s="419"/>
      <c r="M155" s="419"/>
      <c r="N155" s="419"/>
      <c r="O155" s="419"/>
    </row>
    <row r="156" spans="2:15" s="374" customFormat="1" ht="14.25" x14ac:dyDescent="0.2">
      <c r="B156" s="395"/>
      <c r="D156" s="376"/>
      <c r="E156" s="376"/>
      <c r="F156" s="376"/>
      <c r="G156" s="376"/>
      <c r="H156" s="376"/>
      <c r="I156" s="395"/>
      <c r="J156" s="419"/>
      <c r="K156" s="419"/>
      <c r="L156" s="419"/>
      <c r="M156" s="419"/>
      <c r="N156" s="419"/>
      <c r="O156" s="419"/>
    </row>
    <row r="157" spans="2:15" s="374" customFormat="1" ht="14.25" x14ac:dyDescent="0.2">
      <c r="B157" s="395"/>
      <c r="D157" s="376"/>
      <c r="E157" s="376"/>
      <c r="F157" s="376"/>
      <c r="G157" s="376"/>
      <c r="H157" s="376"/>
      <c r="I157" s="395"/>
      <c r="J157" s="419"/>
      <c r="K157" s="419"/>
      <c r="L157" s="419"/>
      <c r="M157" s="419"/>
      <c r="N157" s="419"/>
      <c r="O157" s="419"/>
    </row>
    <row r="158" spans="2:15" s="374" customFormat="1" ht="14.25" x14ac:dyDescent="0.2">
      <c r="B158" s="395"/>
      <c r="D158" s="376"/>
      <c r="E158" s="376"/>
      <c r="F158" s="376"/>
      <c r="G158" s="376"/>
      <c r="H158" s="376"/>
      <c r="I158" s="395"/>
      <c r="J158" s="419"/>
      <c r="K158" s="419"/>
      <c r="L158" s="419"/>
      <c r="M158" s="419"/>
      <c r="N158" s="419"/>
      <c r="O158" s="419"/>
    </row>
    <row r="159" spans="2:15" s="374" customFormat="1" ht="14.25" x14ac:dyDescent="0.2">
      <c r="B159" s="395"/>
      <c r="D159" s="376"/>
      <c r="E159" s="376"/>
      <c r="F159" s="376"/>
      <c r="G159" s="376"/>
      <c r="H159" s="376"/>
      <c r="I159" s="395"/>
      <c r="J159" s="419"/>
      <c r="K159" s="419"/>
      <c r="L159" s="419"/>
      <c r="M159" s="419"/>
      <c r="N159" s="419"/>
      <c r="O159" s="419"/>
    </row>
    <row r="160" spans="2:15" x14ac:dyDescent="0.2">
      <c r="D160" s="410"/>
      <c r="E160" s="410"/>
      <c r="F160" s="410"/>
      <c r="G160" s="410"/>
      <c r="H160" s="410"/>
    </row>
    <row r="161" spans="1:20" x14ac:dyDescent="0.2">
      <c r="D161" s="410"/>
      <c r="E161" s="410"/>
      <c r="F161" s="410"/>
      <c r="G161" s="410"/>
      <c r="H161" s="410"/>
    </row>
    <row r="162" spans="1:20" x14ac:dyDescent="0.2">
      <c r="D162" s="410"/>
      <c r="E162" s="410"/>
      <c r="F162" s="410"/>
      <c r="G162" s="410"/>
      <c r="H162" s="410"/>
    </row>
    <row r="163" spans="1:20" x14ac:dyDescent="0.2">
      <c r="D163" s="410"/>
      <c r="E163" s="410"/>
      <c r="F163" s="410"/>
      <c r="G163" s="410"/>
      <c r="H163" s="410"/>
    </row>
    <row r="164" spans="1:20" x14ac:dyDescent="0.2">
      <c r="D164" s="410"/>
      <c r="E164" s="410"/>
      <c r="F164" s="410"/>
      <c r="G164" s="410"/>
      <c r="H164" s="410"/>
    </row>
    <row r="165" spans="1:20" x14ac:dyDescent="0.2">
      <c r="D165" s="410"/>
      <c r="E165" s="410"/>
      <c r="F165" s="410"/>
      <c r="G165" s="410"/>
      <c r="H165" s="410"/>
    </row>
    <row r="166" spans="1:20" x14ac:dyDescent="0.2">
      <c r="D166" s="410"/>
      <c r="E166" s="410"/>
      <c r="F166" s="410"/>
      <c r="G166" s="410"/>
      <c r="H166" s="410"/>
    </row>
    <row r="167" spans="1:20" x14ac:dyDescent="0.2">
      <c r="D167" s="410"/>
      <c r="E167" s="410"/>
      <c r="F167" s="410"/>
      <c r="G167" s="410"/>
      <c r="H167" s="410"/>
    </row>
    <row r="168" spans="1:20" x14ac:dyDescent="0.2">
      <c r="D168" s="410"/>
      <c r="E168" s="410"/>
      <c r="F168" s="410"/>
      <c r="G168" s="410"/>
      <c r="H168" s="410"/>
    </row>
    <row r="169" spans="1:20" x14ac:dyDescent="0.2">
      <c r="D169" s="410"/>
      <c r="E169" s="410"/>
      <c r="F169" s="410"/>
      <c r="G169" s="410"/>
      <c r="H169" s="410"/>
    </row>
    <row r="170" spans="1:20" s="408" customFormat="1" x14ac:dyDescent="0.2">
      <c r="A170" s="383"/>
      <c r="C170" s="383"/>
      <c r="D170" s="410"/>
      <c r="E170" s="410"/>
      <c r="F170" s="410"/>
      <c r="G170" s="410"/>
      <c r="H170" s="410"/>
      <c r="J170" s="433"/>
      <c r="K170" s="433"/>
      <c r="L170" s="433"/>
      <c r="M170" s="433"/>
      <c r="N170" s="433"/>
      <c r="O170" s="433"/>
      <c r="P170" s="383"/>
      <c r="Q170" s="383"/>
      <c r="R170" s="383"/>
      <c r="S170" s="383"/>
      <c r="T170" s="383"/>
    </row>
    <row r="171" spans="1:20" s="408" customFormat="1" x14ac:dyDescent="0.2">
      <c r="A171" s="383"/>
      <c r="C171" s="383"/>
      <c r="D171" s="410"/>
      <c r="E171" s="410"/>
      <c r="F171" s="410"/>
      <c r="G171" s="410"/>
      <c r="H171" s="410"/>
      <c r="J171" s="433"/>
      <c r="K171" s="433"/>
      <c r="L171" s="433"/>
      <c r="M171" s="433"/>
      <c r="N171" s="433"/>
      <c r="O171" s="433"/>
      <c r="P171" s="383"/>
      <c r="Q171" s="383"/>
      <c r="R171" s="383"/>
      <c r="S171" s="383"/>
      <c r="T171" s="383"/>
    </row>
    <row r="172" spans="1:20" s="408" customFormat="1" x14ac:dyDescent="0.2">
      <c r="A172" s="383"/>
      <c r="C172" s="383"/>
      <c r="D172" s="410"/>
      <c r="E172" s="410"/>
      <c r="F172" s="410"/>
      <c r="G172" s="410"/>
      <c r="H172" s="410"/>
      <c r="J172" s="433"/>
      <c r="K172" s="433"/>
      <c r="L172" s="433"/>
      <c r="M172" s="433"/>
      <c r="N172" s="433"/>
      <c r="O172" s="433"/>
      <c r="P172" s="383"/>
      <c r="Q172" s="383"/>
      <c r="R172" s="383"/>
      <c r="S172" s="383"/>
      <c r="T172" s="383"/>
    </row>
    <row r="173" spans="1:20" s="408" customFormat="1" x14ac:dyDescent="0.2">
      <c r="A173" s="383"/>
      <c r="C173" s="383"/>
      <c r="D173" s="410"/>
      <c r="E173" s="410"/>
      <c r="F173" s="410"/>
      <c r="G173" s="410"/>
      <c r="H173" s="410"/>
      <c r="J173" s="433"/>
      <c r="K173" s="433"/>
      <c r="L173" s="433"/>
      <c r="M173" s="433"/>
      <c r="N173" s="433"/>
      <c r="O173" s="433"/>
      <c r="P173" s="383"/>
      <c r="Q173" s="383"/>
      <c r="R173" s="383"/>
      <c r="S173" s="383"/>
      <c r="T173" s="383"/>
    </row>
    <row r="174" spans="1:20" s="408" customFormat="1" x14ac:dyDescent="0.2">
      <c r="A174" s="383"/>
      <c r="C174" s="383"/>
      <c r="D174" s="410"/>
      <c r="E174" s="410"/>
      <c r="F174" s="410"/>
      <c r="G174" s="410"/>
      <c r="H174" s="410"/>
      <c r="J174" s="433"/>
      <c r="K174" s="433"/>
      <c r="L174" s="433"/>
      <c r="M174" s="433"/>
      <c r="N174" s="433"/>
      <c r="O174" s="433"/>
      <c r="P174" s="383"/>
      <c r="Q174" s="383"/>
      <c r="R174" s="383"/>
      <c r="S174" s="383"/>
      <c r="T174" s="383"/>
    </row>
    <row r="175" spans="1:20" s="408" customFormat="1" x14ac:dyDescent="0.2">
      <c r="A175" s="383"/>
      <c r="C175" s="383"/>
      <c r="D175" s="410"/>
      <c r="E175" s="410"/>
      <c r="F175" s="410"/>
      <c r="G175" s="410"/>
      <c r="H175" s="410"/>
      <c r="J175" s="433"/>
      <c r="K175" s="433"/>
      <c r="L175" s="433"/>
      <c r="M175" s="433"/>
      <c r="N175" s="433"/>
      <c r="O175" s="433"/>
      <c r="P175" s="383"/>
      <c r="Q175" s="383"/>
      <c r="R175" s="383"/>
      <c r="S175" s="383"/>
      <c r="T175" s="383"/>
    </row>
    <row r="176" spans="1:20" s="408" customFormat="1" x14ac:dyDescent="0.2">
      <c r="A176" s="383"/>
      <c r="C176" s="383"/>
      <c r="D176" s="410"/>
      <c r="E176" s="410"/>
      <c r="F176" s="410"/>
      <c r="G176" s="410"/>
      <c r="H176" s="410"/>
      <c r="J176" s="433"/>
      <c r="K176" s="433"/>
      <c r="L176" s="433"/>
      <c r="M176" s="433"/>
      <c r="N176" s="433"/>
      <c r="O176" s="433"/>
      <c r="P176" s="383"/>
      <c r="Q176" s="383"/>
      <c r="R176" s="383"/>
      <c r="S176" s="383"/>
      <c r="T176" s="383"/>
    </row>
    <row r="177" spans="1:20" s="408" customFormat="1" x14ac:dyDescent="0.2">
      <c r="A177" s="383"/>
      <c r="C177" s="383"/>
      <c r="D177" s="410"/>
      <c r="E177" s="410"/>
      <c r="F177" s="410"/>
      <c r="G177" s="410"/>
      <c r="H177" s="410"/>
      <c r="J177" s="433"/>
      <c r="K177" s="433"/>
      <c r="L177" s="433"/>
      <c r="M177" s="433"/>
      <c r="N177" s="433"/>
      <c r="O177" s="433"/>
      <c r="P177" s="383"/>
      <c r="Q177" s="383"/>
      <c r="R177" s="383"/>
      <c r="S177" s="383"/>
      <c r="T177" s="383"/>
    </row>
    <row r="178" spans="1:20" s="408" customFormat="1" x14ac:dyDescent="0.2">
      <c r="A178" s="383"/>
      <c r="C178" s="383"/>
      <c r="D178" s="410"/>
      <c r="E178" s="410"/>
      <c r="F178" s="410"/>
      <c r="G178" s="410"/>
      <c r="H178" s="410"/>
      <c r="J178" s="433"/>
      <c r="K178" s="433"/>
      <c r="L178" s="433"/>
      <c r="M178" s="433"/>
      <c r="N178" s="433"/>
      <c r="O178" s="433"/>
      <c r="P178" s="383"/>
      <c r="Q178" s="383"/>
      <c r="R178" s="383"/>
      <c r="S178" s="383"/>
      <c r="T178" s="383"/>
    </row>
    <row r="179" spans="1:20" s="408" customFormat="1" x14ac:dyDescent="0.2">
      <c r="A179" s="383"/>
      <c r="C179" s="383"/>
      <c r="D179" s="410"/>
      <c r="E179" s="410"/>
      <c r="F179" s="410"/>
      <c r="G179" s="410"/>
      <c r="H179" s="410"/>
      <c r="J179" s="433"/>
      <c r="K179" s="433"/>
      <c r="L179" s="433"/>
      <c r="M179" s="433"/>
      <c r="N179" s="433"/>
      <c r="O179" s="433"/>
      <c r="P179" s="383"/>
      <c r="Q179" s="383"/>
      <c r="R179" s="383"/>
      <c r="S179" s="383"/>
      <c r="T179" s="383"/>
    </row>
    <row r="180" spans="1:20" s="408" customFormat="1" x14ac:dyDescent="0.2">
      <c r="A180" s="383"/>
      <c r="C180" s="383"/>
      <c r="D180" s="410"/>
      <c r="E180" s="410"/>
      <c r="F180" s="410"/>
      <c r="G180" s="410"/>
      <c r="H180" s="410"/>
      <c r="J180" s="433"/>
      <c r="K180" s="433"/>
      <c r="L180" s="433"/>
      <c r="M180" s="433"/>
      <c r="N180" s="433"/>
      <c r="O180" s="433"/>
      <c r="P180" s="383"/>
      <c r="Q180" s="383"/>
      <c r="R180" s="383"/>
      <c r="S180" s="383"/>
      <c r="T180" s="383"/>
    </row>
    <row r="181" spans="1:20" s="408" customFormat="1" x14ac:dyDescent="0.2">
      <c r="A181" s="383"/>
      <c r="C181" s="383"/>
      <c r="D181" s="410"/>
      <c r="E181" s="410"/>
      <c r="F181" s="410"/>
      <c r="G181" s="410"/>
      <c r="H181" s="410"/>
      <c r="J181" s="433"/>
      <c r="K181" s="433"/>
      <c r="L181" s="433"/>
      <c r="M181" s="433"/>
      <c r="N181" s="433"/>
      <c r="O181" s="433"/>
      <c r="P181" s="383"/>
      <c r="Q181" s="383"/>
      <c r="R181" s="383"/>
      <c r="S181" s="383"/>
      <c r="T181" s="383"/>
    </row>
    <row r="182" spans="1:20" s="408" customFormat="1" x14ac:dyDescent="0.2">
      <c r="A182" s="383"/>
      <c r="C182" s="383"/>
      <c r="D182" s="410"/>
      <c r="E182" s="410"/>
      <c r="F182" s="410"/>
      <c r="G182" s="410"/>
      <c r="H182" s="410"/>
      <c r="J182" s="433"/>
      <c r="K182" s="433"/>
      <c r="L182" s="433"/>
      <c r="M182" s="433"/>
      <c r="N182" s="433"/>
      <c r="O182" s="433"/>
      <c r="P182" s="383"/>
      <c r="Q182" s="383"/>
      <c r="R182" s="383"/>
      <c r="S182" s="383"/>
      <c r="T182" s="383"/>
    </row>
    <row r="183" spans="1:20" s="408" customFormat="1" x14ac:dyDescent="0.2">
      <c r="A183" s="383"/>
      <c r="C183" s="383"/>
      <c r="D183" s="410"/>
      <c r="E183" s="410"/>
      <c r="F183" s="410"/>
      <c r="G183" s="410"/>
      <c r="H183" s="410"/>
      <c r="J183" s="433"/>
      <c r="K183" s="433"/>
      <c r="L183" s="433"/>
      <c r="M183" s="433"/>
      <c r="N183" s="433"/>
      <c r="O183" s="433"/>
      <c r="P183" s="383"/>
      <c r="Q183" s="383"/>
      <c r="R183" s="383"/>
      <c r="S183" s="383"/>
      <c r="T183" s="383"/>
    </row>
    <row r="184" spans="1:20" s="408" customFormat="1" x14ac:dyDescent="0.2">
      <c r="A184" s="383"/>
      <c r="C184" s="383"/>
      <c r="D184" s="410"/>
      <c r="E184" s="410"/>
      <c r="F184" s="410"/>
      <c r="G184" s="410"/>
      <c r="H184" s="410"/>
      <c r="J184" s="433"/>
      <c r="K184" s="433"/>
      <c r="L184" s="433"/>
      <c r="M184" s="433"/>
      <c r="N184" s="433"/>
      <c r="O184" s="433"/>
      <c r="P184" s="383"/>
      <c r="Q184" s="383"/>
      <c r="R184" s="383"/>
      <c r="S184" s="383"/>
      <c r="T184" s="383"/>
    </row>
    <row r="185" spans="1:20" s="408" customFormat="1" x14ac:dyDescent="0.2">
      <c r="A185" s="383"/>
      <c r="C185" s="383"/>
      <c r="D185" s="410"/>
      <c r="E185" s="410"/>
      <c r="F185" s="410"/>
      <c r="G185" s="410"/>
      <c r="H185" s="410"/>
      <c r="J185" s="433"/>
      <c r="K185" s="433"/>
      <c r="L185" s="433"/>
      <c r="M185" s="433"/>
      <c r="N185" s="433"/>
      <c r="O185" s="433"/>
      <c r="P185" s="383"/>
      <c r="Q185" s="383"/>
      <c r="R185" s="383"/>
      <c r="S185" s="383"/>
      <c r="T185" s="383"/>
    </row>
    <row r="186" spans="1:20" s="408" customFormat="1" x14ac:dyDescent="0.2">
      <c r="A186" s="383"/>
      <c r="C186" s="383"/>
      <c r="D186" s="410"/>
      <c r="E186" s="410"/>
      <c r="F186" s="410"/>
      <c r="G186" s="410"/>
      <c r="H186" s="410"/>
      <c r="J186" s="433"/>
      <c r="K186" s="433"/>
      <c r="L186" s="433"/>
      <c r="M186" s="433"/>
      <c r="N186" s="433"/>
      <c r="O186" s="433"/>
      <c r="P186" s="383"/>
      <c r="Q186" s="383"/>
      <c r="R186" s="383"/>
      <c r="S186" s="383"/>
      <c r="T186" s="383"/>
    </row>
    <row r="187" spans="1:20" s="408" customFormat="1" x14ac:dyDescent="0.2">
      <c r="A187" s="383"/>
      <c r="C187" s="383"/>
      <c r="D187" s="410"/>
      <c r="E187" s="410"/>
      <c r="F187" s="410"/>
      <c r="G187" s="410"/>
      <c r="H187" s="410"/>
      <c r="J187" s="433"/>
      <c r="K187" s="433"/>
      <c r="L187" s="433"/>
      <c r="M187" s="433"/>
      <c r="N187" s="433"/>
      <c r="O187" s="433"/>
      <c r="P187" s="383"/>
      <c r="Q187" s="383"/>
      <c r="R187" s="383"/>
      <c r="S187" s="383"/>
      <c r="T187" s="383"/>
    </row>
    <row r="188" spans="1:20" s="408" customFormat="1" x14ac:dyDescent="0.2">
      <c r="A188" s="383"/>
      <c r="C188" s="383"/>
      <c r="D188" s="410"/>
      <c r="E188" s="410"/>
      <c r="F188" s="410"/>
      <c r="G188" s="410"/>
      <c r="H188" s="410"/>
      <c r="J188" s="433"/>
      <c r="K188" s="433"/>
      <c r="L188" s="433"/>
      <c r="M188" s="433"/>
      <c r="N188" s="433"/>
      <c r="O188" s="433"/>
      <c r="P188" s="383"/>
      <c r="Q188" s="383"/>
      <c r="R188" s="383"/>
      <c r="S188" s="383"/>
      <c r="T188" s="383"/>
    </row>
    <row r="189" spans="1:20" s="408" customFormat="1" x14ac:dyDescent="0.2">
      <c r="A189" s="383"/>
      <c r="C189" s="383"/>
      <c r="D189" s="410"/>
      <c r="E189" s="410"/>
      <c r="F189" s="410"/>
      <c r="G189" s="410"/>
      <c r="H189" s="410"/>
      <c r="J189" s="433"/>
      <c r="K189" s="433"/>
      <c r="L189" s="433"/>
      <c r="M189" s="433"/>
      <c r="N189" s="433"/>
      <c r="O189" s="433"/>
      <c r="P189" s="383"/>
      <c r="Q189" s="383"/>
      <c r="R189" s="383"/>
      <c r="S189" s="383"/>
      <c r="T189" s="383"/>
    </row>
    <row r="190" spans="1:20" s="408" customFormat="1" x14ac:dyDescent="0.2">
      <c r="A190" s="383"/>
      <c r="C190" s="383"/>
      <c r="D190" s="410"/>
      <c r="E190" s="410"/>
      <c r="F190" s="410"/>
      <c r="G190" s="410"/>
      <c r="H190" s="410"/>
      <c r="J190" s="433"/>
      <c r="K190" s="433"/>
      <c r="L190" s="433"/>
      <c r="M190" s="433"/>
      <c r="N190" s="433"/>
      <c r="O190" s="433"/>
      <c r="P190" s="383"/>
      <c r="Q190" s="383"/>
      <c r="R190" s="383"/>
      <c r="S190" s="383"/>
      <c r="T190" s="383"/>
    </row>
    <row r="191" spans="1:20" s="408" customFormat="1" x14ac:dyDescent="0.2">
      <c r="A191" s="383"/>
      <c r="C191" s="383"/>
      <c r="D191" s="410"/>
      <c r="E191" s="410"/>
      <c r="F191" s="410"/>
      <c r="G191" s="410"/>
      <c r="H191" s="410"/>
      <c r="J191" s="433"/>
      <c r="K191" s="433"/>
      <c r="L191" s="433"/>
      <c r="M191" s="433"/>
      <c r="N191" s="433"/>
      <c r="O191" s="433"/>
      <c r="P191" s="383"/>
      <c r="Q191" s="383"/>
      <c r="R191" s="383"/>
      <c r="S191" s="383"/>
      <c r="T191" s="383"/>
    </row>
    <row r="192" spans="1:20" s="408" customFormat="1" x14ac:dyDescent="0.2">
      <c r="A192" s="383"/>
      <c r="C192" s="383"/>
      <c r="D192" s="410"/>
      <c r="E192" s="410"/>
      <c r="F192" s="410"/>
      <c r="G192" s="410"/>
      <c r="H192" s="410"/>
      <c r="J192" s="433"/>
      <c r="K192" s="433"/>
      <c r="L192" s="433"/>
      <c r="M192" s="433"/>
      <c r="N192" s="433"/>
      <c r="O192" s="433"/>
      <c r="P192" s="383"/>
      <c r="Q192" s="383"/>
      <c r="R192" s="383"/>
      <c r="S192" s="383"/>
      <c r="T192" s="383"/>
    </row>
    <row r="193" spans="1:20" s="408" customFormat="1" x14ac:dyDescent="0.2">
      <c r="A193" s="383"/>
      <c r="C193" s="383"/>
      <c r="D193" s="410"/>
      <c r="E193" s="410"/>
      <c r="F193" s="410"/>
      <c r="G193" s="410"/>
      <c r="H193" s="410"/>
      <c r="J193" s="433"/>
      <c r="K193" s="433"/>
      <c r="L193" s="433"/>
      <c r="M193" s="433"/>
      <c r="N193" s="433"/>
      <c r="O193" s="433"/>
      <c r="P193" s="383"/>
      <c r="Q193" s="383"/>
      <c r="R193" s="383"/>
      <c r="S193" s="383"/>
      <c r="T193" s="383"/>
    </row>
    <row r="194" spans="1:20" s="408" customFormat="1" x14ac:dyDescent="0.2">
      <c r="A194" s="383"/>
      <c r="C194" s="383"/>
      <c r="D194" s="410"/>
      <c r="E194" s="410"/>
      <c r="F194" s="410"/>
      <c r="G194" s="410"/>
      <c r="H194" s="410"/>
      <c r="J194" s="433"/>
      <c r="K194" s="433"/>
      <c r="L194" s="433"/>
      <c r="M194" s="433"/>
      <c r="N194" s="433"/>
      <c r="O194" s="433"/>
      <c r="P194" s="383"/>
      <c r="Q194" s="383"/>
      <c r="R194" s="383"/>
      <c r="S194" s="383"/>
      <c r="T194" s="383"/>
    </row>
    <row r="195" spans="1:20" s="408" customFormat="1" x14ac:dyDescent="0.2">
      <c r="A195" s="383"/>
      <c r="C195" s="383"/>
      <c r="D195" s="410"/>
      <c r="E195" s="410"/>
      <c r="F195" s="410"/>
      <c r="G195" s="410"/>
      <c r="H195" s="410"/>
      <c r="J195" s="433"/>
      <c r="K195" s="433"/>
      <c r="L195" s="433"/>
      <c r="M195" s="433"/>
      <c r="N195" s="433"/>
      <c r="O195" s="433"/>
      <c r="P195" s="383"/>
      <c r="Q195" s="383"/>
      <c r="R195" s="383"/>
      <c r="S195" s="383"/>
      <c r="T195" s="383"/>
    </row>
    <row r="196" spans="1:20" s="408" customFormat="1" x14ac:dyDescent="0.2">
      <c r="A196" s="383"/>
      <c r="C196" s="383"/>
      <c r="D196" s="410"/>
      <c r="E196" s="410"/>
      <c r="F196" s="410"/>
      <c r="G196" s="410"/>
      <c r="H196" s="410"/>
      <c r="J196" s="433"/>
      <c r="K196" s="433"/>
      <c r="L196" s="433"/>
      <c r="M196" s="433"/>
      <c r="N196" s="433"/>
      <c r="O196" s="433"/>
      <c r="P196" s="383"/>
      <c r="Q196" s="383"/>
      <c r="R196" s="383"/>
      <c r="S196" s="383"/>
      <c r="T196" s="383"/>
    </row>
    <row r="197" spans="1:20" s="408" customFormat="1" x14ac:dyDescent="0.2">
      <c r="A197" s="383"/>
      <c r="C197" s="383"/>
      <c r="D197" s="410"/>
      <c r="E197" s="410"/>
      <c r="F197" s="410"/>
      <c r="G197" s="410"/>
      <c r="H197" s="410"/>
      <c r="J197" s="433"/>
      <c r="K197" s="433"/>
      <c r="L197" s="433"/>
      <c r="M197" s="433"/>
      <c r="N197" s="433"/>
      <c r="O197" s="433"/>
      <c r="P197" s="383"/>
      <c r="Q197" s="383"/>
      <c r="R197" s="383"/>
      <c r="S197" s="383"/>
      <c r="T197" s="383"/>
    </row>
    <row r="198" spans="1:20" s="408" customFormat="1" x14ac:dyDescent="0.2">
      <c r="A198" s="383"/>
      <c r="C198" s="383"/>
      <c r="D198" s="410"/>
      <c r="E198" s="410"/>
      <c r="F198" s="410"/>
      <c r="G198" s="410"/>
      <c r="H198" s="410"/>
      <c r="J198" s="433"/>
      <c r="K198" s="433"/>
      <c r="L198" s="433"/>
      <c r="M198" s="433"/>
      <c r="N198" s="433"/>
      <c r="O198" s="433"/>
      <c r="P198" s="383"/>
      <c r="Q198" s="383"/>
      <c r="R198" s="383"/>
      <c r="S198" s="383"/>
      <c r="T198" s="383"/>
    </row>
    <row r="199" spans="1:20" s="408" customFormat="1" x14ac:dyDescent="0.2">
      <c r="A199" s="383"/>
      <c r="C199" s="383"/>
      <c r="D199" s="410"/>
      <c r="E199" s="410"/>
      <c r="F199" s="410"/>
      <c r="G199" s="410"/>
      <c r="H199" s="410"/>
      <c r="J199" s="433"/>
      <c r="K199" s="433"/>
      <c r="L199" s="433"/>
      <c r="M199" s="433"/>
      <c r="N199" s="433"/>
      <c r="O199" s="433"/>
      <c r="P199" s="383"/>
      <c r="Q199" s="383"/>
      <c r="R199" s="383"/>
      <c r="S199" s="383"/>
      <c r="T199" s="383"/>
    </row>
    <row r="200" spans="1:20" s="408" customFormat="1" x14ac:dyDescent="0.2">
      <c r="A200" s="383"/>
      <c r="C200" s="383"/>
      <c r="D200" s="410"/>
      <c r="E200" s="410"/>
      <c r="F200" s="410"/>
      <c r="G200" s="410"/>
      <c r="H200" s="410"/>
      <c r="J200" s="433"/>
      <c r="K200" s="433"/>
      <c r="L200" s="433"/>
      <c r="M200" s="433"/>
      <c r="N200" s="433"/>
      <c r="O200" s="433"/>
      <c r="P200" s="383"/>
      <c r="Q200" s="383"/>
      <c r="R200" s="383"/>
      <c r="S200" s="383"/>
      <c r="T200" s="383"/>
    </row>
    <row r="201" spans="1:20" s="408" customFormat="1" x14ac:dyDescent="0.2">
      <c r="A201" s="383"/>
      <c r="C201" s="383"/>
      <c r="D201" s="410"/>
      <c r="E201" s="410"/>
      <c r="F201" s="410"/>
      <c r="G201" s="410"/>
      <c r="H201" s="410"/>
      <c r="J201" s="433"/>
      <c r="K201" s="433"/>
      <c r="L201" s="433"/>
      <c r="M201" s="433"/>
      <c r="N201" s="433"/>
      <c r="O201" s="433"/>
      <c r="P201" s="383"/>
      <c r="Q201" s="383"/>
      <c r="R201" s="383"/>
      <c r="S201" s="383"/>
      <c r="T201" s="383"/>
    </row>
    <row r="202" spans="1:20" s="408" customFormat="1" x14ac:dyDescent="0.2">
      <c r="A202" s="383"/>
      <c r="C202" s="383"/>
      <c r="D202" s="410"/>
      <c r="E202" s="410"/>
      <c r="F202" s="410"/>
      <c r="G202" s="410"/>
      <c r="H202" s="410"/>
      <c r="J202" s="433"/>
      <c r="K202" s="433"/>
      <c r="L202" s="433"/>
      <c r="M202" s="433"/>
      <c r="N202" s="433"/>
      <c r="O202" s="433"/>
      <c r="P202" s="383"/>
      <c r="Q202" s="383"/>
      <c r="R202" s="383"/>
      <c r="S202" s="383"/>
      <c r="T202" s="383"/>
    </row>
    <row r="203" spans="1:20" s="408" customFormat="1" x14ac:dyDescent="0.2">
      <c r="A203" s="383"/>
      <c r="C203" s="383"/>
      <c r="D203" s="410"/>
      <c r="E203" s="410"/>
      <c r="F203" s="410"/>
      <c r="G203" s="410"/>
      <c r="H203" s="410"/>
      <c r="J203" s="433"/>
      <c r="K203" s="433"/>
      <c r="L203" s="433"/>
      <c r="M203" s="433"/>
      <c r="N203" s="433"/>
      <c r="O203" s="433"/>
      <c r="P203" s="383"/>
      <c r="Q203" s="383"/>
      <c r="R203" s="383"/>
      <c r="S203" s="383"/>
      <c r="T203" s="383"/>
    </row>
    <row r="204" spans="1:20" s="408" customFormat="1" x14ac:dyDescent="0.2">
      <c r="A204" s="383"/>
      <c r="C204" s="383"/>
      <c r="D204" s="410"/>
      <c r="E204" s="410"/>
      <c r="F204" s="410"/>
      <c r="G204" s="410"/>
      <c r="H204" s="410"/>
      <c r="J204" s="433"/>
      <c r="K204" s="433"/>
      <c r="L204" s="433"/>
      <c r="M204" s="433"/>
      <c r="N204" s="433"/>
      <c r="O204" s="433"/>
      <c r="P204" s="383"/>
      <c r="Q204" s="383"/>
      <c r="R204" s="383"/>
      <c r="S204" s="383"/>
      <c r="T204" s="383"/>
    </row>
    <row r="205" spans="1:20" s="408" customFormat="1" x14ac:dyDescent="0.2">
      <c r="A205" s="383"/>
      <c r="C205" s="383"/>
      <c r="D205" s="410"/>
      <c r="E205" s="410"/>
      <c r="F205" s="410"/>
      <c r="G205" s="410"/>
      <c r="H205" s="410"/>
      <c r="J205" s="433"/>
      <c r="K205" s="433"/>
      <c r="L205" s="433"/>
      <c r="M205" s="433"/>
      <c r="N205" s="433"/>
      <c r="O205" s="433"/>
      <c r="P205" s="383"/>
      <c r="Q205" s="383"/>
      <c r="R205" s="383"/>
      <c r="S205" s="383"/>
      <c r="T205" s="383"/>
    </row>
    <row r="206" spans="1:20" s="408" customFormat="1" x14ac:dyDescent="0.2">
      <c r="A206" s="383"/>
      <c r="C206" s="383"/>
      <c r="D206" s="410"/>
      <c r="E206" s="410"/>
      <c r="F206" s="410"/>
      <c r="G206" s="410"/>
      <c r="H206" s="410"/>
      <c r="J206" s="433"/>
      <c r="K206" s="433"/>
      <c r="L206" s="433"/>
      <c r="M206" s="433"/>
      <c r="N206" s="433"/>
      <c r="O206" s="433"/>
      <c r="P206" s="383"/>
      <c r="Q206" s="383"/>
      <c r="R206" s="383"/>
      <c r="S206" s="383"/>
      <c r="T206" s="383"/>
    </row>
    <row r="207" spans="1:20" s="408" customFormat="1" x14ac:dyDescent="0.2">
      <c r="A207" s="383"/>
      <c r="C207" s="383"/>
      <c r="D207" s="410"/>
      <c r="E207" s="410"/>
      <c r="F207" s="410"/>
      <c r="G207" s="410"/>
      <c r="H207" s="410"/>
      <c r="J207" s="433"/>
      <c r="K207" s="433"/>
      <c r="L207" s="433"/>
      <c r="M207" s="433"/>
      <c r="N207" s="433"/>
      <c r="O207" s="433"/>
      <c r="P207" s="383"/>
      <c r="Q207" s="383"/>
      <c r="R207" s="383"/>
      <c r="S207" s="383"/>
      <c r="T207" s="383"/>
    </row>
    <row r="208" spans="1:20" s="408" customFormat="1" x14ac:dyDescent="0.2">
      <c r="A208" s="383"/>
      <c r="C208" s="383"/>
      <c r="D208" s="410"/>
      <c r="E208" s="410"/>
      <c r="F208" s="410"/>
      <c r="G208" s="410"/>
      <c r="H208" s="410"/>
      <c r="J208" s="433"/>
      <c r="K208" s="433"/>
      <c r="L208" s="433"/>
      <c r="M208" s="433"/>
      <c r="N208" s="433"/>
      <c r="O208" s="433"/>
      <c r="P208" s="383"/>
      <c r="Q208" s="383"/>
      <c r="R208" s="383"/>
      <c r="S208" s="383"/>
      <c r="T208" s="383"/>
    </row>
    <row r="209" spans="1:20" s="408" customFormat="1" x14ac:dyDescent="0.2">
      <c r="A209" s="383"/>
      <c r="C209" s="383"/>
      <c r="D209" s="410"/>
      <c r="E209" s="410"/>
      <c r="F209" s="410"/>
      <c r="G209" s="410"/>
      <c r="H209" s="410"/>
      <c r="J209" s="433"/>
      <c r="K209" s="433"/>
      <c r="L209" s="433"/>
      <c r="M209" s="433"/>
      <c r="N209" s="433"/>
      <c r="O209" s="433"/>
      <c r="P209" s="383"/>
      <c r="Q209" s="383"/>
      <c r="R209" s="383"/>
      <c r="S209" s="383"/>
      <c r="T209" s="383"/>
    </row>
    <row r="210" spans="1:20" s="408" customFormat="1" x14ac:dyDescent="0.2">
      <c r="A210" s="383"/>
      <c r="C210" s="383"/>
      <c r="D210" s="410"/>
      <c r="E210" s="410"/>
      <c r="F210" s="410"/>
      <c r="G210" s="410"/>
      <c r="H210" s="410"/>
      <c r="J210" s="433"/>
      <c r="K210" s="433"/>
      <c r="L210" s="433"/>
      <c r="M210" s="433"/>
      <c r="N210" s="433"/>
      <c r="O210" s="433"/>
      <c r="P210" s="383"/>
      <c r="Q210" s="383"/>
      <c r="R210" s="383"/>
      <c r="S210" s="383"/>
      <c r="T210" s="383"/>
    </row>
    <row r="211" spans="1:20" s="408" customFormat="1" x14ac:dyDescent="0.2">
      <c r="A211" s="383"/>
      <c r="C211" s="383"/>
      <c r="D211" s="410"/>
      <c r="E211" s="410"/>
      <c r="F211" s="410"/>
      <c r="G211" s="410"/>
      <c r="H211" s="410"/>
      <c r="J211" s="433"/>
      <c r="K211" s="433"/>
      <c r="L211" s="433"/>
      <c r="M211" s="433"/>
      <c r="N211" s="433"/>
      <c r="O211" s="433"/>
      <c r="P211" s="383"/>
      <c r="Q211" s="383"/>
      <c r="R211" s="383"/>
      <c r="S211" s="383"/>
      <c r="T211" s="383"/>
    </row>
    <row r="212" spans="1:20" s="408" customFormat="1" x14ac:dyDescent="0.2">
      <c r="A212" s="383"/>
      <c r="C212" s="383"/>
      <c r="D212" s="410"/>
      <c r="E212" s="410"/>
      <c r="F212" s="410"/>
      <c r="G212" s="410"/>
      <c r="H212" s="410"/>
      <c r="J212" s="433"/>
      <c r="K212" s="433"/>
      <c r="L212" s="433"/>
      <c r="M212" s="433"/>
      <c r="N212" s="433"/>
      <c r="O212" s="433"/>
      <c r="P212" s="383"/>
      <c r="Q212" s="383"/>
      <c r="R212" s="383"/>
      <c r="S212" s="383"/>
      <c r="T212" s="383"/>
    </row>
    <row r="213" spans="1:20" s="408" customFormat="1" x14ac:dyDescent="0.2">
      <c r="A213" s="383"/>
      <c r="C213" s="383"/>
      <c r="D213" s="410"/>
      <c r="E213" s="410"/>
      <c r="F213" s="410"/>
      <c r="G213" s="410"/>
      <c r="H213" s="410"/>
      <c r="J213" s="433"/>
      <c r="K213" s="433"/>
      <c r="L213" s="433"/>
      <c r="M213" s="433"/>
      <c r="N213" s="433"/>
      <c r="O213" s="433"/>
      <c r="P213" s="383"/>
      <c r="Q213" s="383"/>
      <c r="R213" s="383"/>
      <c r="S213" s="383"/>
      <c r="T213" s="383"/>
    </row>
    <row r="214" spans="1:20" s="408" customFormat="1" x14ac:dyDescent="0.2">
      <c r="A214" s="383"/>
      <c r="C214" s="383"/>
      <c r="D214" s="410"/>
      <c r="E214" s="410"/>
      <c r="F214" s="410"/>
      <c r="G214" s="410"/>
      <c r="H214" s="410"/>
      <c r="J214" s="433"/>
      <c r="K214" s="433"/>
      <c r="L214" s="433"/>
      <c r="M214" s="433"/>
      <c r="N214" s="433"/>
      <c r="O214" s="433"/>
      <c r="P214" s="383"/>
      <c r="Q214" s="383"/>
      <c r="R214" s="383"/>
      <c r="S214" s="383"/>
      <c r="T214" s="383"/>
    </row>
    <row r="215" spans="1:20" s="408" customFormat="1" x14ac:dyDescent="0.2">
      <c r="A215" s="383"/>
      <c r="C215" s="383"/>
      <c r="D215" s="410"/>
      <c r="E215" s="410"/>
      <c r="F215" s="410"/>
      <c r="G215" s="410"/>
      <c r="H215" s="410"/>
      <c r="J215" s="433"/>
      <c r="K215" s="433"/>
      <c r="L215" s="433"/>
      <c r="M215" s="433"/>
      <c r="N215" s="433"/>
      <c r="O215" s="433"/>
      <c r="P215" s="383"/>
      <c r="Q215" s="383"/>
      <c r="R215" s="383"/>
      <c r="S215" s="383"/>
      <c r="T215" s="383"/>
    </row>
    <row r="216" spans="1:20" s="408" customFormat="1" x14ac:dyDescent="0.2">
      <c r="A216" s="383"/>
      <c r="C216" s="383"/>
      <c r="D216" s="410"/>
      <c r="E216" s="410"/>
      <c r="F216" s="410"/>
      <c r="G216" s="410"/>
      <c r="H216" s="410"/>
      <c r="J216" s="433"/>
      <c r="K216" s="433"/>
      <c r="L216" s="433"/>
      <c r="M216" s="433"/>
      <c r="N216" s="433"/>
      <c r="O216" s="433"/>
      <c r="P216" s="383"/>
      <c r="Q216" s="383"/>
      <c r="R216" s="383"/>
      <c r="S216" s="383"/>
      <c r="T216" s="383"/>
    </row>
    <row r="217" spans="1:20" s="408" customFormat="1" x14ac:dyDescent="0.2">
      <c r="A217" s="383"/>
      <c r="C217" s="383"/>
      <c r="D217" s="410"/>
      <c r="E217" s="410"/>
      <c r="F217" s="410"/>
      <c r="G217" s="410"/>
      <c r="H217" s="410"/>
      <c r="J217" s="433"/>
      <c r="K217" s="433"/>
      <c r="L217" s="433"/>
      <c r="M217" s="433"/>
      <c r="N217" s="433"/>
      <c r="O217" s="433"/>
      <c r="P217" s="383"/>
      <c r="Q217" s="383"/>
      <c r="R217" s="383"/>
      <c r="S217" s="383"/>
      <c r="T217" s="383"/>
    </row>
    <row r="218" spans="1:20" s="408" customFormat="1" x14ac:dyDescent="0.2">
      <c r="A218" s="383"/>
      <c r="C218" s="383"/>
      <c r="D218" s="410"/>
      <c r="E218" s="410"/>
      <c r="F218" s="410"/>
      <c r="G218" s="410"/>
      <c r="H218" s="410"/>
      <c r="J218" s="433"/>
      <c r="K218" s="433"/>
      <c r="L218" s="433"/>
      <c r="M218" s="433"/>
      <c r="N218" s="433"/>
      <c r="O218" s="433"/>
      <c r="P218" s="383"/>
      <c r="Q218" s="383"/>
      <c r="R218" s="383"/>
      <c r="S218" s="383"/>
      <c r="T218" s="383"/>
    </row>
    <row r="219" spans="1:20" s="408" customFormat="1" x14ac:dyDescent="0.2">
      <c r="A219" s="383"/>
      <c r="C219" s="383"/>
      <c r="D219" s="410"/>
      <c r="E219" s="410"/>
      <c r="F219" s="410"/>
      <c r="G219" s="410"/>
      <c r="H219" s="410"/>
      <c r="J219" s="433"/>
      <c r="K219" s="433"/>
      <c r="L219" s="433"/>
      <c r="M219" s="433"/>
      <c r="N219" s="433"/>
      <c r="O219" s="433"/>
      <c r="P219" s="383"/>
      <c r="Q219" s="383"/>
      <c r="R219" s="383"/>
      <c r="S219" s="383"/>
      <c r="T219" s="383"/>
    </row>
    <row r="220" spans="1:20" s="408" customFormat="1" x14ac:dyDescent="0.2">
      <c r="A220" s="383"/>
      <c r="C220" s="383"/>
      <c r="D220" s="410"/>
      <c r="E220" s="410"/>
      <c r="F220" s="410"/>
      <c r="G220" s="410"/>
      <c r="H220" s="410"/>
      <c r="J220" s="433"/>
      <c r="K220" s="433"/>
      <c r="L220" s="433"/>
      <c r="M220" s="433"/>
      <c r="N220" s="433"/>
      <c r="O220" s="433"/>
      <c r="P220" s="383"/>
      <c r="Q220" s="383"/>
      <c r="R220" s="383"/>
      <c r="S220" s="383"/>
      <c r="T220" s="383"/>
    </row>
    <row r="221" spans="1:20" s="408" customFormat="1" x14ac:dyDescent="0.2">
      <c r="A221" s="383"/>
      <c r="C221" s="383"/>
      <c r="D221" s="410"/>
      <c r="E221" s="410"/>
      <c r="F221" s="410"/>
      <c r="G221" s="410"/>
      <c r="H221" s="410"/>
      <c r="J221" s="433"/>
      <c r="K221" s="433"/>
      <c r="L221" s="433"/>
      <c r="M221" s="433"/>
      <c r="N221" s="433"/>
      <c r="O221" s="433"/>
      <c r="P221" s="383"/>
      <c r="Q221" s="383"/>
      <c r="R221" s="383"/>
      <c r="S221" s="383"/>
      <c r="T221" s="383"/>
    </row>
    <row r="222" spans="1:20" s="408" customFormat="1" x14ac:dyDescent="0.2">
      <c r="A222" s="383"/>
      <c r="C222" s="383"/>
      <c r="D222" s="410"/>
      <c r="E222" s="410"/>
      <c r="F222" s="410"/>
      <c r="G222" s="410"/>
      <c r="H222" s="410"/>
      <c r="J222" s="433"/>
      <c r="K222" s="433"/>
      <c r="L222" s="433"/>
      <c r="M222" s="433"/>
      <c r="N222" s="433"/>
      <c r="O222" s="433"/>
      <c r="P222" s="383"/>
      <c r="Q222" s="383"/>
      <c r="R222" s="383"/>
      <c r="S222" s="383"/>
      <c r="T222" s="383"/>
    </row>
    <row r="223" spans="1:20" s="408" customFormat="1" x14ac:dyDescent="0.2">
      <c r="A223" s="383"/>
      <c r="C223" s="383"/>
      <c r="D223" s="410"/>
      <c r="E223" s="410"/>
      <c r="F223" s="410"/>
      <c r="G223" s="410"/>
      <c r="H223" s="410"/>
      <c r="J223" s="433"/>
      <c r="K223" s="433"/>
      <c r="L223" s="433"/>
      <c r="M223" s="433"/>
      <c r="N223" s="433"/>
      <c r="O223" s="433"/>
      <c r="P223" s="383"/>
      <c r="Q223" s="383"/>
      <c r="R223" s="383"/>
      <c r="S223" s="383"/>
      <c r="T223" s="383"/>
    </row>
    <row r="224" spans="1:20" s="408" customFormat="1" x14ac:dyDescent="0.2">
      <c r="A224" s="383"/>
      <c r="C224" s="383"/>
      <c r="D224" s="410"/>
      <c r="E224" s="410"/>
      <c r="F224" s="410"/>
      <c r="G224" s="410"/>
      <c r="H224" s="410"/>
      <c r="J224" s="433"/>
      <c r="K224" s="433"/>
      <c r="L224" s="433"/>
      <c r="M224" s="433"/>
      <c r="N224" s="433"/>
      <c r="O224" s="433"/>
      <c r="P224" s="383"/>
      <c r="Q224" s="383"/>
      <c r="R224" s="383"/>
      <c r="S224" s="383"/>
      <c r="T224" s="383"/>
    </row>
    <row r="225" spans="1:20" s="408" customFormat="1" x14ac:dyDescent="0.2">
      <c r="A225" s="383"/>
      <c r="C225" s="383"/>
      <c r="D225" s="410"/>
      <c r="E225" s="410"/>
      <c r="F225" s="410"/>
      <c r="G225" s="410"/>
      <c r="H225" s="410"/>
      <c r="J225" s="433"/>
      <c r="K225" s="433"/>
      <c r="L225" s="433"/>
      <c r="M225" s="433"/>
      <c r="N225" s="433"/>
      <c r="O225" s="433"/>
      <c r="P225" s="383"/>
      <c r="Q225" s="383"/>
      <c r="R225" s="383"/>
      <c r="S225" s="383"/>
      <c r="T225" s="383"/>
    </row>
    <row r="226" spans="1:20" s="408" customFormat="1" x14ac:dyDescent="0.2">
      <c r="A226" s="383"/>
      <c r="C226" s="383"/>
      <c r="D226" s="410"/>
      <c r="E226" s="410"/>
      <c r="F226" s="410"/>
      <c r="G226" s="410"/>
      <c r="H226" s="410"/>
      <c r="J226" s="433"/>
      <c r="K226" s="433"/>
      <c r="L226" s="433"/>
      <c r="M226" s="433"/>
      <c r="N226" s="433"/>
      <c r="O226" s="433"/>
      <c r="P226" s="383"/>
      <c r="Q226" s="383"/>
      <c r="R226" s="383"/>
      <c r="S226" s="383"/>
      <c r="T226" s="383"/>
    </row>
    <row r="227" spans="1:20" s="408" customFormat="1" x14ac:dyDescent="0.2">
      <c r="A227" s="383"/>
      <c r="C227" s="383"/>
      <c r="D227" s="410"/>
      <c r="E227" s="410"/>
      <c r="F227" s="410"/>
      <c r="G227" s="410"/>
      <c r="H227" s="410"/>
      <c r="J227" s="433"/>
      <c r="K227" s="433"/>
      <c r="L227" s="433"/>
      <c r="M227" s="433"/>
      <c r="N227" s="433"/>
      <c r="O227" s="433"/>
      <c r="P227" s="383"/>
      <c r="Q227" s="383"/>
      <c r="R227" s="383"/>
      <c r="S227" s="383"/>
      <c r="T227" s="383"/>
    </row>
    <row r="228" spans="1:20" s="408" customFormat="1" x14ac:dyDescent="0.2">
      <c r="A228" s="383"/>
      <c r="C228" s="383"/>
      <c r="D228" s="410"/>
      <c r="E228" s="410"/>
      <c r="F228" s="410"/>
      <c r="G228" s="410"/>
      <c r="H228" s="410"/>
      <c r="J228" s="433"/>
      <c r="K228" s="433"/>
      <c r="L228" s="433"/>
      <c r="M228" s="433"/>
      <c r="N228" s="433"/>
      <c r="O228" s="433"/>
      <c r="P228" s="383"/>
      <c r="Q228" s="383"/>
      <c r="R228" s="383"/>
      <c r="S228" s="383"/>
      <c r="T228" s="383"/>
    </row>
    <row r="229" spans="1:20" s="408" customFormat="1" x14ac:dyDescent="0.2">
      <c r="A229" s="383"/>
      <c r="C229" s="383"/>
      <c r="D229" s="410"/>
      <c r="E229" s="410"/>
      <c r="F229" s="410"/>
      <c r="G229" s="410"/>
      <c r="H229" s="410"/>
      <c r="J229" s="433"/>
      <c r="K229" s="433"/>
      <c r="L229" s="433"/>
      <c r="M229" s="433"/>
      <c r="N229" s="433"/>
      <c r="O229" s="433"/>
      <c r="P229" s="383"/>
      <c r="Q229" s="383"/>
      <c r="R229" s="383"/>
      <c r="S229" s="383"/>
      <c r="T229" s="383"/>
    </row>
    <row r="230" spans="1:20" s="408" customFormat="1" x14ac:dyDescent="0.2">
      <c r="A230" s="383"/>
      <c r="C230" s="383"/>
      <c r="D230" s="410"/>
      <c r="E230" s="410"/>
      <c r="F230" s="410"/>
      <c r="G230" s="410"/>
      <c r="H230" s="410"/>
      <c r="J230" s="433"/>
      <c r="K230" s="433"/>
      <c r="L230" s="433"/>
      <c r="M230" s="433"/>
      <c r="N230" s="433"/>
      <c r="O230" s="433"/>
      <c r="P230" s="383"/>
      <c r="Q230" s="383"/>
      <c r="R230" s="383"/>
      <c r="S230" s="383"/>
      <c r="T230" s="383"/>
    </row>
    <row r="231" spans="1:20" s="408" customFormat="1" x14ac:dyDescent="0.2">
      <c r="A231" s="383"/>
      <c r="C231" s="383"/>
      <c r="D231" s="410"/>
      <c r="E231" s="410"/>
      <c r="F231" s="410"/>
      <c r="G231" s="410"/>
      <c r="H231" s="410"/>
      <c r="J231" s="433"/>
      <c r="K231" s="433"/>
      <c r="L231" s="433"/>
      <c r="M231" s="433"/>
      <c r="N231" s="433"/>
      <c r="O231" s="433"/>
      <c r="P231" s="383"/>
      <c r="Q231" s="383"/>
      <c r="R231" s="383"/>
      <c r="S231" s="383"/>
      <c r="T231" s="383"/>
    </row>
    <row r="232" spans="1:20" s="408" customFormat="1" x14ac:dyDescent="0.2">
      <c r="A232" s="383"/>
      <c r="C232" s="383"/>
      <c r="D232" s="410"/>
      <c r="E232" s="410"/>
      <c r="F232" s="410"/>
      <c r="G232" s="410"/>
      <c r="H232" s="410"/>
      <c r="J232" s="433"/>
      <c r="K232" s="433"/>
      <c r="L232" s="433"/>
      <c r="M232" s="433"/>
      <c r="N232" s="433"/>
      <c r="O232" s="433"/>
      <c r="P232" s="383"/>
      <c r="Q232" s="383"/>
      <c r="R232" s="383"/>
      <c r="S232" s="383"/>
      <c r="T232" s="383"/>
    </row>
    <row r="233" spans="1:20" s="408" customFormat="1" x14ac:dyDescent="0.2">
      <c r="A233" s="383"/>
      <c r="C233" s="383"/>
      <c r="D233" s="410"/>
      <c r="E233" s="410"/>
      <c r="F233" s="410"/>
      <c r="G233" s="410"/>
      <c r="H233" s="410"/>
      <c r="J233" s="433"/>
      <c r="K233" s="433"/>
      <c r="L233" s="433"/>
      <c r="M233" s="433"/>
      <c r="N233" s="433"/>
      <c r="O233" s="433"/>
      <c r="P233" s="383"/>
      <c r="Q233" s="383"/>
      <c r="R233" s="383"/>
      <c r="S233" s="383"/>
      <c r="T233" s="383"/>
    </row>
    <row r="234" spans="1:20" s="408" customFormat="1" x14ac:dyDescent="0.2">
      <c r="A234" s="383"/>
      <c r="C234" s="383"/>
      <c r="D234" s="410"/>
      <c r="E234" s="410"/>
      <c r="F234" s="410"/>
      <c r="G234" s="410"/>
      <c r="H234" s="410"/>
      <c r="J234" s="433"/>
      <c r="K234" s="433"/>
      <c r="L234" s="433"/>
      <c r="M234" s="433"/>
      <c r="N234" s="433"/>
      <c r="O234" s="433"/>
      <c r="P234" s="383"/>
      <c r="Q234" s="383"/>
      <c r="R234" s="383"/>
      <c r="S234" s="383"/>
      <c r="T234" s="383"/>
    </row>
    <row r="235" spans="1:20" s="408" customFormat="1" x14ac:dyDescent="0.2">
      <c r="A235" s="383"/>
      <c r="C235" s="383"/>
      <c r="D235" s="410"/>
      <c r="E235" s="410"/>
      <c r="F235" s="410"/>
      <c r="G235" s="410"/>
      <c r="H235" s="410"/>
      <c r="J235" s="433"/>
      <c r="K235" s="433"/>
      <c r="L235" s="433"/>
      <c r="M235" s="433"/>
      <c r="N235" s="433"/>
      <c r="O235" s="433"/>
      <c r="P235" s="383"/>
      <c r="Q235" s="383"/>
      <c r="R235" s="383"/>
      <c r="S235" s="383"/>
      <c r="T235" s="383"/>
    </row>
    <row r="236" spans="1:20" s="408" customFormat="1" x14ac:dyDescent="0.2">
      <c r="A236" s="383"/>
      <c r="C236" s="383"/>
      <c r="D236" s="410"/>
      <c r="E236" s="410"/>
      <c r="F236" s="410"/>
      <c r="G236" s="410"/>
      <c r="H236" s="410"/>
      <c r="J236" s="433"/>
      <c r="K236" s="433"/>
      <c r="L236" s="433"/>
      <c r="M236" s="433"/>
      <c r="N236" s="433"/>
      <c r="O236" s="433"/>
      <c r="P236" s="383"/>
      <c r="Q236" s="383"/>
      <c r="R236" s="383"/>
      <c r="S236" s="383"/>
      <c r="T236" s="383"/>
    </row>
    <row r="237" spans="1:20" s="408" customFormat="1" x14ac:dyDescent="0.2">
      <c r="A237" s="383"/>
      <c r="C237" s="383"/>
      <c r="D237" s="410"/>
      <c r="E237" s="410"/>
      <c r="F237" s="410"/>
      <c r="G237" s="410"/>
      <c r="H237" s="410"/>
      <c r="J237" s="433"/>
      <c r="K237" s="433"/>
      <c r="L237" s="433"/>
      <c r="M237" s="433"/>
      <c r="N237" s="433"/>
      <c r="O237" s="433"/>
      <c r="P237" s="383"/>
      <c r="Q237" s="383"/>
      <c r="R237" s="383"/>
      <c r="S237" s="383"/>
      <c r="T237" s="383"/>
    </row>
    <row r="238" spans="1:20" s="408" customFormat="1" x14ac:dyDescent="0.2">
      <c r="A238" s="383"/>
      <c r="C238" s="383"/>
      <c r="D238" s="410"/>
      <c r="E238" s="410"/>
      <c r="F238" s="410"/>
      <c r="G238" s="410"/>
      <c r="H238" s="410"/>
      <c r="J238" s="433"/>
      <c r="K238" s="433"/>
      <c r="L238" s="433"/>
      <c r="M238" s="433"/>
      <c r="N238" s="433"/>
      <c r="O238" s="433"/>
      <c r="P238" s="383"/>
      <c r="Q238" s="383"/>
      <c r="R238" s="383"/>
      <c r="S238" s="383"/>
      <c r="T238" s="383"/>
    </row>
    <row r="239" spans="1:20" s="408" customFormat="1" x14ac:dyDescent="0.2">
      <c r="A239" s="383"/>
      <c r="C239" s="383"/>
      <c r="D239" s="410"/>
      <c r="E239" s="410"/>
      <c r="F239" s="410"/>
      <c r="G239" s="410"/>
      <c r="H239" s="410"/>
      <c r="J239" s="433"/>
      <c r="K239" s="433"/>
      <c r="L239" s="433"/>
      <c r="M239" s="433"/>
      <c r="N239" s="433"/>
      <c r="O239" s="433"/>
      <c r="P239" s="383"/>
      <c r="Q239" s="383"/>
      <c r="R239" s="383"/>
      <c r="S239" s="383"/>
      <c r="T239" s="383"/>
    </row>
    <row r="240" spans="1:20" s="408" customFormat="1" x14ac:dyDescent="0.2">
      <c r="A240" s="383"/>
      <c r="C240" s="383"/>
      <c r="D240" s="410"/>
      <c r="E240" s="410"/>
      <c r="F240" s="410"/>
      <c r="G240" s="410"/>
      <c r="H240" s="410"/>
      <c r="J240" s="433"/>
      <c r="K240" s="433"/>
      <c r="L240" s="433"/>
      <c r="M240" s="433"/>
      <c r="N240" s="433"/>
      <c r="O240" s="433"/>
      <c r="P240" s="383"/>
      <c r="Q240" s="383"/>
      <c r="R240" s="383"/>
      <c r="S240" s="383"/>
      <c r="T240" s="383"/>
    </row>
    <row r="241" spans="1:20" s="408" customFormat="1" x14ac:dyDescent="0.2">
      <c r="A241" s="383"/>
      <c r="C241" s="383"/>
      <c r="D241" s="410"/>
      <c r="E241" s="410"/>
      <c r="F241" s="410"/>
      <c r="G241" s="410"/>
      <c r="H241" s="410"/>
      <c r="J241" s="433"/>
      <c r="K241" s="433"/>
      <c r="L241" s="433"/>
      <c r="M241" s="433"/>
      <c r="N241" s="433"/>
      <c r="O241" s="433"/>
      <c r="P241" s="383"/>
      <c r="Q241" s="383"/>
      <c r="R241" s="383"/>
      <c r="S241" s="383"/>
      <c r="T241" s="383"/>
    </row>
    <row r="242" spans="1:20" s="408" customFormat="1" x14ac:dyDescent="0.2">
      <c r="A242" s="383"/>
      <c r="C242" s="383"/>
      <c r="D242" s="410"/>
      <c r="E242" s="410"/>
      <c r="F242" s="410"/>
      <c r="G242" s="410"/>
      <c r="H242" s="410"/>
      <c r="J242" s="433"/>
      <c r="K242" s="433"/>
      <c r="L242" s="433"/>
      <c r="M242" s="433"/>
      <c r="N242" s="433"/>
      <c r="O242" s="433"/>
      <c r="P242" s="383"/>
      <c r="Q242" s="383"/>
      <c r="R242" s="383"/>
      <c r="S242" s="383"/>
      <c r="T242" s="383"/>
    </row>
    <row r="243" spans="1:20" s="408" customFormat="1" x14ac:dyDescent="0.2">
      <c r="A243" s="383"/>
      <c r="C243" s="383"/>
      <c r="D243" s="410"/>
      <c r="E243" s="410"/>
      <c r="F243" s="410"/>
      <c r="G243" s="410"/>
      <c r="H243" s="410"/>
      <c r="J243" s="433"/>
      <c r="K243" s="433"/>
      <c r="L243" s="433"/>
      <c r="M243" s="433"/>
      <c r="N243" s="433"/>
      <c r="O243" s="433"/>
      <c r="P243" s="383"/>
      <c r="Q243" s="383"/>
      <c r="R243" s="383"/>
      <c r="S243" s="383"/>
      <c r="T243" s="383"/>
    </row>
    <row r="244" spans="1:20" s="408" customFormat="1" x14ac:dyDescent="0.2">
      <c r="A244" s="383"/>
      <c r="C244" s="383"/>
      <c r="D244" s="410"/>
      <c r="E244" s="410"/>
      <c r="F244" s="410"/>
      <c r="G244" s="410"/>
      <c r="H244" s="410"/>
      <c r="J244" s="433"/>
      <c r="K244" s="433"/>
      <c r="L244" s="433"/>
      <c r="M244" s="433"/>
      <c r="N244" s="433"/>
      <c r="O244" s="433"/>
      <c r="P244" s="383"/>
      <c r="Q244" s="383"/>
      <c r="R244" s="383"/>
      <c r="S244" s="383"/>
      <c r="T244" s="383"/>
    </row>
    <row r="245" spans="1:20" s="408" customFormat="1" x14ac:dyDescent="0.2">
      <c r="A245" s="383"/>
      <c r="C245" s="383"/>
      <c r="D245" s="410"/>
      <c r="E245" s="410"/>
      <c r="F245" s="410"/>
      <c r="G245" s="410"/>
      <c r="H245" s="410"/>
      <c r="J245" s="433"/>
      <c r="K245" s="433"/>
      <c r="L245" s="433"/>
      <c r="M245" s="433"/>
      <c r="N245" s="433"/>
      <c r="O245" s="433"/>
      <c r="P245" s="383"/>
      <c r="Q245" s="383"/>
      <c r="R245" s="383"/>
      <c r="S245" s="383"/>
      <c r="T245" s="383"/>
    </row>
    <row r="246" spans="1:20" s="408" customFormat="1" x14ac:dyDescent="0.2">
      <c r="A246" s="383"/>
      <c r="C246" s="383"/>
      <c r="D246" s="410"/>
      <c r="E246" s="410"/>
      <c r="F246" s="410"/>
      <c r="G246" s="410"/>
      <c r="H246" s="410"/>
      <c r="J246" s="433"/>
      <c r="K246" s="433"/>
      <c r="L246" s="433"/>
      <c r="M246" s="433"/>
      <c r="N246" s="433"/>
      <c r="O246" s="433"/>
      <c r="P246" s="383"/>
      <c r="Q246" s="383"/>
      <c r="R246" s="383"/>
      <c r="S246" s="383"/>
      <c r="T246" s="383"/>
    </row>
    <row r="247" spans="1:20" s="408" customFormat="1" x14ac:dyDescent="0.2">
      <c r="A247" s="383"/>
      <c r="C247" s="383"/>
      <c r="D247" s="410"/>
      <c r="E247" s="410"/>
      <c r="F247" s="410"/>
      <c r="G247" s="410"/>
      <c r="H247" s="410"/>
      <c r="J247" s="433"/>
      <c r="K247" s="433"/>
      <c r="L247" s="433"/>
      <c r="M247" s="433"/>
      <c r="N247" s="433"/>
      <c r="O247" s="433"/>
      <c r="P247" s="383"/>
      <c r="Q247" s="383"/>
      <c r="R247" s="383"/>
      <c r="S247" s="383"/>
      <c r="T247" s="383"/>
    </row>
    <row r="248" spans="1:20" s="408" customFormat="1" x14ac:dyDescent="0.2">
      <c r="A248" s="383"/>
      <c r="C248" s="383"/>
      <c r="D248" s="410"/>
      <c r="E248" s="410"/>
      <c r="F248" s="410"/>
      <c r="G248" s="410"/>
      <c r="H248" s="410"/>
      <c r="J248" s="433"/>
      <c r="K248" s="433"/>
      <c r="L248" s="433"/>
      <c r="M248" s="433"/>
      <c r="N248" s="433"/>
      <c r="O248" s="433"/>
      <c r="P248" s="383"/>
      <c r="Q248" s="383"/>
      <c r="R248" s="383"/>
      <c r="S248" s="383"/>
      <c r="T248" s="383"/>
    </row>
    <row r="249" spans="1:20" s="408" customFormat="1" x14ac:dyDescent="0.2">
      <c r="A249" s="383"/>
      <c r="C249" s="383"/>
      <c r="D249" s="410"/>
      <c r="E249" s="410"/>
      <c r="F249" s="410"/>
      <c r="G249" s="410"/>
      <c r="H249" s="410"/>
      <c r="J249" s="433"/>
      <c r="K249" s="433"/>
      <c r="L249" s="433"/>
      <c r="M249" s="433"/>
      <c r="N249" s="433"/>
      <c r="O249" s="433"/>
      <c r="P249" s="383"/>
      <c r="Q249" s="383"/>
      <c r="R249" s="383"/>
      <c r="S249" s="383"/>
      <c r="T249" s="383"/>
    </row>
    <row r="250" spans="1:20" s="408" customFormat="1" x14ac:dyDescent="0.2">
      <c r="A250" s="383"/>
      <c r="C250" s="383"/>
      <c r="D250" s="410"/>
      <c r="E250" s="410"/>
      <c r="F250" s="410"/>
      <c r="G250" s="410"/>
      <c r="H250" s="410"/>
      <c r="J250" s="433"/>
      <c r="K250" s="433"/>
      <c r="L250" s="433"/>
      <c r="M250" s="433"/>
      <c r="N250" s="433"/>
      <c r="O250" s="433"/>
      <c r="P250" s="383"/>
      <c r="Q250" s="383"/>
      <c r="R250" s="383"/>
      <c r="S250" s="383"/>
      <c r="T250" s="383"/>
    </row>
    <row r="251" spans="1:20" s="408" customFormat="1" x14ac:dyDescent="0.2">
      <c r="A251" s="383"/>
      <c r="C251" s="383"/>
      <c r="D251" s="410"/>
      <c r="E251" s="410"/>
      <c r="F251" s="410"/>
      <c r="G251" s="410"/>
      <c r="H251" s="410"/>
      <c r="J251" s="433"/>
      <c r="K251" s="433"/>
      <c r="L251" s="433"/>
      <c r="M251" s="433"/>
      <c r="N251" s="433"/>
      <c r="O251" s="433"/>
      <c r="P251" s="383"/>
      <c r="Q251" s="383"/>
      <c r="R251" s="383"/>
      <c r="S251" s="383"/>
      <c r="T251" s="383"/>
    </row>
    <row r="252" spans="1:20" s="408" customFormat="1" x14ac:dyDescent="0.2">
      <c r="A252" s="383"/>
      <c r="C252" s="383"/>
      <c r="D252" s="410"/>
      <c r="E252" s="410"/>
      <c r="F252" s="410"/>
      <c r="G252" s="410"/>
      <c r="H252" s="410"/>
      <c r="J252" s="433"/>
      <c r="K252" s="433"/>
      <c r="L252" s="433"/>
      <c r="M252" s="433"/>
      <c r="N252" s="433"/>
      <c r="O252" s="433"/>
      <c r="P252" s="383"/>
      <c r="Q252" s="383"/>
      <c r="R252" s="383"/>
      <c r="S252" s="383"/>
      <c r="T252" s="383"/>
    </row>
    <row r="253" spans="1:20" s="408" customFormat="1" x14ac:dyDescent="0.2">
      <c r="A253" s="383"/>
      <c r="C253" s="383"/>
      <c r="D253" s="410"/>
      <c r="E253" s="410"/>
      <c r="F253" s="410"/>
      <c r="G253" s="410"/>
      <c r="H253" s="410"/>
      <c r="J253" s="433"/>
      <c r="K253" s="433"/>
      <c r="L253" s="433"/>
      <c r="M253" s="433"/>
      <c r="N253" s="433"/>
      <c r="O253" s="433"/>
      <c r="P253" s="383"/>
      <c r="Q253" s="383"/>
      <c r="R253" s="383"/>
      <c r="S253" s="383"/>
      <c r="T253" s="383"/>
    </row>
    <row r="254" spans="1:20" s="408" customFormat="1" x14ac:dyDescent="0.2">
      <c r="A254" s="383"/>
      <c r="C254" s="383"/>
      <c r="D254" s="410"/>
      <c r="E254" s="410"/>
      <c r="F254" s="410"/>
      <c r="G254" s="410"/>
      <c r="H254" s="410"/>
      <c r="J254" s="433"/>
      <c r="K254" s="433"/>
      <c r="L254" s="433"/>
      <c r="M254" s="433"/>
      <c r="N254" s="433"/>
      <c r="O254" s="433"/>
      <c r="P254" s="383"/>
      <c r="Q254" s="383"/>
      <c r="R254" s="383"/>
      <c r="S254" s="383"/>
      <c r="T254" s="383"/>
    </row>
    <row r="255" spans="1:20" s="408" customFormat="1" x14ac:dyDescent="0.2">
      <c r="A255" s="383"/>
      <c r="C255" s="383"/>
      <c r="D255" s="410"/>
      <c r="E255" s="410"/>
      <c r="F255" s="410"/>
      <c r="G255" s="410"/>
      <c r="H255" s="410"/>
      <c r="J255" s="433"/>
      <c r="K255" s="433"/>
      <c r="L255" s="433"/>
      <c r="M255" s="433"/>
      <c r="N255" s="433"/>
      <c r="O255" s="433"/>
      <c r="P255" s="383"/>
      <c r="Q255" s="383"/>
      <c r="R255" s="383"/>
      <c r="S255" s="383"/>
      <c r="T255" s="383"/>
    </row>
    <row r="256" spans="1:20" s="408" customFormat="1" x14ac:dyDescent="0.2">
      <c r="A256" s="383"/>
      <c r="C256" s="383"/>
      <c r="D256" s="410"/>
      <c r="E256" s="410"/>
      <c r="F256" s="410"/>
      <c r="G256" s="410"/>
      <c r="H256" s="410"/>
      <c r="J256" s="433"/>
      <c r="K256" s="433"/>
      <c r="L256" s="433"/>
      <c r="M256" s="433"/>
      <c r="N256" s="433"/>
      <c r="O256" s="433"/>
      <c r="P256" s="383"/>
      <c r="Q256" s="383"/>
      <c r="R256" s="383"/>
      <c r="S256" s="383"/>
      <c r="T256" s="383"/>
    </row>
    <row r="257" spans="1:20" s="408" customFormat="1" x14ac:dyDescent="0.2">
      <c r="A257" s="383"/>
      <c r="C257" s="383"/>
      <c r="D257" s="410"/>
      <c r="E257" s="410"/>
      <c r="F257" s="410"/>
      <c r="G257" s="410"/>
      <c r="H257" s="410"/>
      <c r="J257" s="433"/>
      <c r="K257" s="433"/>
      <c r="L257" s="433"/>
      <c r="M257" s="433"/>
      <c r="N257" s="433"/>
      <c r="O257" s="433"/>
      <c r="P257" s="383"/>
      <c r="Q257" s="383"/>
      <c r="R257" s="383"/>
      <c r="S257" s="383"/>
      <c r="T257" s="383"/>
    </row>
    <row r="258" spans="1:20" s="408" customFormat="1" x14ac:dyDescent="0.2">
      <c r="A258" s="383"/>
      <c r="C258" s="383"/>
      <c r="D258" s="410"/>
      <c r="E258" s="410"/>
      <c r="F258" s="410"/>
      <c r="G258" s="410"/>
      <c r="H258" s="410"/>
      <c r="J258" s="433"/>
      <c r="K258" s="433"/>
      <c r="L258" s="433"/>
      <c r="M258" s="433"/>
      <c r="N258" s="433"/>
      <c r="O258" s="433"/>
      <c r="P258" s="383"/>
      <c r="Q258" s="383"/>
      <c r="R258" s="383"/>
      <c r="S258" s="383"/>
      <c r="T258" s="383"/>
    </row>
    <row r="259" spans="1:20" s="408" customFormat="1" x14ac:dyDescent="0.2">
      <c r="A259" s="383"/>
      <c r="C259" s="383"/>
      <c r="D259" s="410"/>
      <c r="E259" s="410"/>
      <c r="F259" s="410"/>
      <c r="G259" s="410"/>
      <c r="H259" s="410"/>
      <c r="J259" s="433"/>
      <c r="K259" s="433"/>
      <c r="L259" s="433"/>
      <c r="M259" s="433"/>
      <c r="N259" s="433"/>
      <c r="O259" s="433"/>
      <c r="P259" s="383"/>
      <c r="Q259" s="383"/>
      <c r="R259" s="383"/>
      <c r="S259" s="383"/>
      <c r="T259" s="383"/>
    </row>
    <row r="260" spans="1:20" s="408" customFormat="1" x14ac:dyDescent="0.2">
      <c r="A260" s="383"/>
      <c r="C260" s="383"/>
      <c r="D260" s="410"/>
      <c r="E260" s="410"/>
      <c r="F260" s="410"/>
      <c r="G260" s="410"/>
      <c r="H260" s="410"/>
      <c r="J260" s="433"/>
      <c r="K260" s="433"/>
      <c r="L260" s="433"/>
      <c r="M260" s="433"/>
      <c r="N260" s="433"/>
      <c r="O260" s="433"/>
      <c r="P260" s="383"/>
      <c r="Q260" s="383"/>
      <c r="R260" s="383"/>
      <c r="S260" s="383"/>
      <c r="T260" s="383"/>
    </row>
    <row r="261" spans="1:20" s="408" customFormat="1" x14ac:dyDescent="0.2">
      <c r="A261" s="383"/>
      <c r="C261" s="383"/>
      <c r="D261" s="410"/>
      <c r="E261" s="410"/>
      <c r="F261" s="410"/>
      <c r="G261" s="410"/>
      <c r="H261" s="410"/>
      <c r="J261" s="433"/>
      <c r="K261" s="433"/>
      <c r="L261" s="433"/>
      <c r="M261" s="433"/>
      <c r="N261" s="433"/>
      <c r="O261" s="433"/>
      <c r="P261" s="383"/>
      <c r="Q261" s="383"/>
      <c r="R261" s="383"/>
      <c r="S261" s="383"/>
      <c r="T261" s="383"/>
    </row>
    <row r="262" spans="1:20" s="408" customFormat="1" x14ac:dyDescent="0.2">
      <c r="A262" s="383"/>
      <c r="C262" s="383"/>
      <c r="D262" s="410"/>
      <c r="E262" s="410"/>
      <c r="F262" s="410"/>
      <c r="G262" s="410"/>
      <c r="H262" s="410"/>
      <c r="J262" s="433"/>
      <c r="K262" s="433"/>
      <c r="L262" s="433"/>
      <c r="M262" s="433"/>
      <c r="N262" s="433"/>
      <c r="O262" s="433"/>
      <c r="P262" s="383"/>
      <c r="Q262" s="383"/>
      <c r="R262" s="383"/>
      <c r="S262" s="383"/>
      <c r="T262" s="383"/>
    </row>
    <row r="263" spans="1:20" s="408" customFormat="1" x14ac:dyDescent="0.2">
      <c r="A263" s="383"/>
      <c r="C263" s="383"/>
      <c r="D263" s="410"/>
      <c r="E263" s="410"/>
      <c r="F263" s="410"/>
      <c r="G263" s="410"/>
      <c r="H263" s="410"/>
      <c r="J263" s="433"/>
      <c r="K263" s="433"/>
      <c r="L263" s="433"/>
      <c r="M263" s="433"/>
      <c r="N263" s="433"/>
      <c r="O263" s="433"/>
      <c r="P263" s="383"/>
      <c r="Q263" s="383"/>
      <c r="R263" s="383"/>
      <c r="S263" s="383"/>
      <c r="T263" s="383"/>
    </row>
    <row r="264" spans="1:20" s="408" customFormat="1" x14ac:dyDescent="0.2">
      <c r="A264" s="383"/>
      <c r="C264" s="383"/>
      <c r="D264" s="410"/>
      <c r="E264" s="410"/>
      <c r="F264" s="410"/>
      <c r="G264" s="410"/>
      <c r="H264" s="410"/>
      <c r="J264" s="433"/>
      <c r="K264" s="433"/>
      <c r="L264" s="433"/>
      <c r="M264" s="433"/>
      <c r="N264" s="433"/>
      <c r="O264" s="433"/>
      <c r="P264" s="383"/>
      <c r="Q264" s="383"/>
      <c r="R264" s="383"/>
      <c r="S264" s="383"/>
      <c r="T264" s="383"/>
    </row>
    <row r="265" spans="1:20" s="408" customFormat="1" x14ac:dyDescent="0.2">
      <c r="A265" s="383"/>
      <c r="C265" s="383"/>
      <c r="D265" s="410"/>
      <c r="E265" s="410"/>
      <c r="F265" s="410"/>
      <c r="G265" s="410"/>
      <c r="H265" s="410"/>
      <c r="J265" s="433"/>
      <c r="K265" s="433"/>
      <c r="L265" s="433"/>
      <c r="M265" s="433"/>
      <c r="N265" s="433"/>
      <c r="O265" s="433"/>
      <c r="P265" s="383"/>
      <c r="Q265" s="383"/>
      <c r="R265" s="383"/>
      <c r="S265" s="383"/>
      <c r="T265" s="383"/>
    </row>
    <row r="266" spans="1:20" s="408" customFormat="1" x14ac:dyDescent="0.2">
      <c r="A266" s="383"/>
      <c r="C266" s="383"/>
      <c r="D266" s="410"/>
      <c r="E266" s="410"/>
      <c r="F266" s="410"/>
      <c r="G266" s="410"/>
      <c r="H266" s="410"/>
      <c r="J266" s="433"/>
      <c r="K266" s="433"/>
      <c r="L266" s="433"/>
      <c r="M266" s="433"/>
      <c r="N266" s="433"/>
      <c r="O266" s="433"/>
      <c r="P266" s="383"/>
      <c r="Q266" s="383"/>
      <c r="R266" s="383"/>
      <c r="S266" s="383"/>
      <c r="T266" s="383"/>
    </row>
    <row r="267" spans="1:20" s="408" customFormat="1" x14ac:dyDescent="0.2">
      <c r="A267" s="383"/>
      <c r="C267" s="383"/>
      <c r="D267" s="410"/>
      <c r="E267" s="410"/>
      <c r="F267" s="410"/>
      <c r="G267" s="410"/>
      <c r="H267" s="410"/>
      <c r="J267" s="433"/>
      <c r="K267" s="433"/>
      <c r="L267" s="433"/>
      <c r="M267" s="433"/>
      <c r="N267" s="433"/>
      <c r="O267" s="433"/>
      <c r="P267" s="383"/>
      <c r="Q267" s="383"/>
      <c r="R267" s="383"/>
      <c r="S267" s="383"/>
      <c r="T267" s="383"/>
    </row>
    <row r="268" spans="1:20" s="408" customFormat="1" x14ac:dyDescent="0.2">
      <c r="A268" s="383"/>
      <c r="C268" s="383"/>
      <c r="D268" s="410"/>
      <c r="E268" s="410"/>
      <c r="F268" s="410"/>
      <c r="G268" s="410"/>
      <c r="H268" s="410"/>
      <c r="J268" s="433"/>
      <c r="K268" s="433"/>
      <c r="L268" s="433"/>
      <c r="M268" s="433"/>
      <c r="N268" s="433"/>
      <c r="O268" s="433"/>
      <c r="P268" s="383"/>
      <c r="Q268" s="383"/>
      <c r="R268" s="383"/>
      <c r="S268" s="383"/>
      <c r="T268" s="383"/>
    </row>
    <row r="269" spans="1:20" s="408" customFormat="1" x14ac:dyDescent="0.2">
      <c r="A269" s="383"/>
      <c r="C269" s="383"/>
      <c r="D269" s="410"/>
      <c r="E269" s="410"/>
      <c r="F269" s="410"/>
      <c r="G269" s="410"/>
      <c r="H269" s="410"/>
      <c r="J269" s="433"/>
      <c r="K269" s="433"/>
      <c r="L269" s="433"/>
      <c r="M269" s="433"/>
      <c r="N269" s="433"/>
      <c r="O269" s="433"/>
      <c r="P269" s="383"/>
      <c r="Q269" s="383"/>
      <c r="R269" s="383"/>
      <c r="S269" s="383"/>
      <c r="T269" s="383"/>
    </row>
    <row r="270" spans="1:20" s="408" customFormat="1" x14ac:dyDescent="0.2">
      <c r="A270" s="383"/>
      <c r="C270" s="383"/>
      <c r="D270" s="410"/>
      <c r="E270" s="410"/>
      <c r="F270" s="410"/>
      <c r="G270" s="410"/>
      <c r="H270" s="410"/>
      <c r="J270" s="433"/>
      <c r="K270" s="433"/>
      <c r="L270" s="433"/>
      <c r="M270" s="433"/>
      <c r="N270" s="433"/>
      <c r="O270" s="433"/>
      <c r="P270" s="383"/>
      <c r="Q270" s="383"/>
      <c r="R270" s="383"/>
      <c r="S270" s="383"/>
      <c r="T270" s="383"/>
    </row>
    <row r="271" spans="1:20" s="408" customFormat="1" x14ac:dyDescent="0.2">
      <c r="A271" s="383"/>
      <c r="C271" s="383"/>
      <c r="D271" s="410"/>
      <c r="E271" s="410"/>
      <c r="F271" s="410"/>
      <c r="G271" s="410"/>
      <c r="H271" s="410"/>
      <c r="J271" s="433"/>
      <c r="K271" s="433"/>
      <c r="L271" s="433"/>
      <c r="M271" s="433"/>
      <c r="N271" s="433"/>
      <c r="O271" s="433"/>
      <c r="P271" s="383"/>
      <c r="Q271" s="383"/>
      <c r="R271" s="383"/>
      <c r="S271" s="383"/>
      <c r="T271" s="383"/>
    </row>
    <row r="272" spans="1:20" s="408" customFormat="1" x14ac:dyDescent="0.2">
      <c r="A272" s="383"/>
      <c r="C272" s="383"/>
      <c r="D272" s="410"/>
      <c r="E272" s="410"/>
      <c r="F272" s="410"/>
      <c r="G272" s="410"/>
      <c r="H272" s="410"/>
      <c r="J272" s="433"/>
      <c r="K272" s="433"/>
      <c r="L272" s="433"/>
      <c r="M272" s="433"/>
      <c r="N272" s="433"/>
      <c r="O272" s="433"/>
      <c r="P272" s="383"/>
      <c r="Q272" s="383"/>
      <c r="R272" s="383"/>
      <c r="S272" s="383"/>
      <c r="T272" s="383"/>
    </row>
    <row r="273" spans="1:20" s="408" customFormat="1" x14ac:dyDescent="0.2">
      <c r="A273" s="383"/>
      <c r="C273" s="383"/>
      <c r="D273" s="410"/>
      <c r="E273" s="410"/>
      <c r="F273" s="410"/>
      <c r="G273" s="410"/>
      <c r="H273" s="410"/>
      <c r="J273" s="433"/>
      <c r="K273" s="433"/>
      <c r="L273" s="433"/>
      <c r="M273" s="433"/>
      <c r="N273" s="433"/>
      <c r="O273" s="433"/>
      <c r="P273" s="383"/>
      <c r="Q273" s="383"/>
      <c r="R273" s="383"/>
      <c r="S273" s="383"/>
      <c r="T273" s="383"/>
    </row>
    <row r="274" spans="1:20" s="408" customFormat="1" x14ac:dyDescent="0.2">
      <c r="A274" s="383"/>
      <c r="C274" s="383"/>
      <c r="D274" s="410"/>
      <c r="E274" s="410"/>
      <c r="F274" s="410"/>
      <c r="G274" s="410"/>
      <c r="H274" s="410"/>
      <c r="J274" s="433"/>
      <c r="K274" s="433"/>
      <c r="L274" s="433"/>
      <c r="M274" s="433"/>
      <c r="N274" s="433"/>
      <c r="O274" s="433"/>
      <c r="P274" s="383"/>
      <c r="Q274" s="383"/>
      <c r="R274" s="383"/>
      <c r="S274" s="383"/>
      <c r="T274" s="383"/>
    </row>
    <row r="275" spans="1:20" s="408" customFormat="1" x14ac:dyDescent="0.2">
      <c r="A275" s="383"/>
      <c r="C275" s="383"/>
      <c r="D275" s="410"/>
      <c r="E275" s="410"/>
      <c r="F275" s="410"/>
      <c r="G275" s="410"/>
      <c r="H275" s="410"/>
      <c r="J275" s="433"/>
      <c r="K275" s="433"/>
      <c r="L275" s="433"/>
      <c r="M275" s="433"/>
      <c r="N275" s="433"/>
      <c r="O275" s="433"/>
      <c r="P275" s="383"/>
      <c r="Q275" s="383"/>
      <c r="R275" s="383"/>
      <c r="S275" s="383"/>
      <c r="T275" s="383"/>
    </row>
    <row r="276" spans="1:20" s="408" customFormat="1" x14ac:dyDescent="0.2">
      <c r="A276" s="383"/>
      <c r="C276" s="383"/>
      <c r="D276" s="410"/>
      <c r="E276" s="410"/>
      <c r="F276" s="410"/>
      <c r="G276" s="410"/>
      <c r="H276" s="410"/>
      <c r="J276" s="433"/>
      <c r="K276" s="433"/>
      <c r="L276" s="433"/>
      <c r="M276" s="433"/>
      <c r="N276" s="433"/>
      <c r="O276" s="433"/>
      <c r="P276" s="383"/>
      <c r="Q276" s="383"/>
      <c r="R276" s="383"/>
      <c r="S276" s="383"/>
      <c r="T276" s="383"/>
    </row>
    <row r="277" spans="1:20" s="408" customFormat="1" x14ac:dyDescent="0.2">
      <c r="A277" s="383"/>
      <c r="C277" s="383"/>
      <c r="D277" s="410"/>
      <c r="E277" s="410"/>
      <c r="F277" s="410"/>
      <c r="G277" s="410"/>
      <c r="H277" s="410"/>
      <c r="J277" s="433"/>
      <c r="K277" s="433"/>
      <c r="L277" s="433"/>
      <c r="M277" s="433"/>
      <c r="N277" s="433"/>
      <c r="O277" s="433"/>
      <c r="P277" s="383"/>
      <c r="Q277" s="383"/>
      <c r="R277" s="383"/>
      <c r="S277" s="383"/>
      <c r="T277" s="383"/>
    </row>
    <row r="278" spans="1:20" s="408" customFormat="1" x14ac:dyDescent="0.2">
      <c r="A278" s="383"/>
      <c r="C278" s="383"/>
      <c r="D278" s="410"/>
      <c r="E278" s="410"/>
      <c r="F278" s="410"/>
      <c r="G278" s="410"/>
      <c r="H278" s="410"/>
      <c r="J278" s="433"/>
      <c r="K278" s="433"/>
      <c r="L278" s="433"/>
      <c r="M278" s="433"/>
      <c r="N278" s="433"/>
      <c r="O278" s="433"/>
      <c r="P278" s="383"/>
      <c r="Q278" s="383"/>
      <c r="R278" s="383"/>
      <c r="S278" s="383"/>
      <c r="T278" s="383"/>
    </row>
    <row r="279" spans="1:20" s="408" customFormat="1" x14ac:dyDescent="0.2">
      <c r="A279" s="383"/>
      <c r="C279" s="383"/>
      <c r="D279" s="410"/>
      <c r="E279" s="410"/>
      <c r="F279" s="410"/>
      <c r="G279" s="410"/>
      <c r="H279" s="410"/>
      <c r="J279" s="433"/>
      <c r="K279" s="433"/>
      <c r="L279" s="433"/>
      <c r="M279" s="433"/>
      <c r="N279" s="433"/>
      <c r="O279" s="433"/>
      <c r="P279" s="383"/>
      <c r="Q279" s="383"/>
      <c r="R279" s="383"/>
      <c r="S279" s="383"/>
      <c r="T279" s="383"/>
    </row>
    <row r="280" spans="1:20" s="408" customFormat="1" x14ac:dyDescent="0.2">
      <c r="A280" s="383"/>
      <c r="C280" s="383"/>
      <c r="D280" s="410"/>
      <c r="E280" s="410"/>
      <c r="F280" s="410"/>
      <c r="G280" s="410"/>
      <c r="H280" s="410"/>
      <c r="J280" s="433"/>
      <c r="K280" s="433"/>
      <c r="L280" s="433"/>
      <c r="M280" s="433"/>
      <c r="N280" s="433"/>
      <c r="O280" s="433"/>
      <c r="P280" s="383"/>
      <c r="Q280" s="383"/>
      <c r="R280" s="383"/>
      <c r="S280" s="383"/>
      <c r="T280" s="383"/>
    </row>
    <row r="281" spans="1:20" s="408" customFormat="1" x14ac:dyDescent="0.2">
      <c r="A281" s="383"/>
      <c r="C281" s="383"/>
      <c r="D281" s="410"/>
      <c r="E281" s="410"/>
      <c r="F281" s="410"/>
      <c r="G281" s="410"/>
      <c r="H281" s="410"/>
      <c r="J281" s="433"/>
      <c r="K281" s="433"/>
      <c r="L281" s="433"/>
      <c r="M281" s="433"/>
      <c r="N281" s="433"/>
      <c r="O281" s="433"/>
      <c r="P281" s="383"/>
      <c r="Q281" s="383"/>
      <c r="R281" s="383"/>
      <c r="S281" s="383"/>
      <c r="T281" s="383"/>
    </row>
    <row r="282" spans="1:20" s="408" customFormat="1" x14ac:dyDescent="0.2">
      <c r="A282" s="383"/>
      <c r="C282" s="383"/>
      <c r="D282" s="410"/>
      <c r="E282" s="410"/>
      <c r="F282" s="410"/>
      <c r="G282" s="410"/>
      <c r="H282" s="410"/>
      <c r="J282" s="433"/>
      <c r="K282" s="433"/>
      <c r="L282" s="433"/>
      <c r="M282" s="433"/>
      <c r="N282" s="433"/>
      <c r="O282" s="433"/>
      <c r="P282" s="383"/>
      <c r="Q282" s="383"/>
      <c r="R282" s="383"/>
      <c r="S282" s="383"/>
      <c r="T282" s="383"/>
    </row>
    <row r="283" spans="1:20" s="408" customFormat="1" x14ac:dyDescent="0.2">
      <c r="A283" s="383"/>
      <c r="C283" s="383"/>
      <c r="D283" s="410"/>
      <c r="E283" s="410"/>
      <c r="F283" s="410"/>
      <c r="G283" s="410"/>
      <c r="H283" s="410"/>
      <c r="J283" s="433"/>
      <c r="K283" s="433"/>
      <c r="L283" s="433"/>
      <c r="M283" s="433"/>
      <c r="N283" s="433"/>
      <c r="O283" s="433"/>
      <c r="P283" s="383"/>
      <c r="Q283" s="383"/>
      <c r="R283" s="383"/>
      <c r="S283" s="383"/>
      <c r="T283" s="383"/>
    </row>
    <row r="284" spans="1:20" s="408" customFormat="1" x14ac:dyDescent="0.2">
      <c r="A284" s="383"/>
      <c r="C284" s="383"/>
      <c r="D284" s="410"/>
      <c r="E284" s="410"/>
      <c r="F284" s="410"/>
      <c r="G284" s="410"/>
      <c r="H284" s="410"/>
      <c r="J284" s="433"/>
      <c r="K284" s="433"/>
      <c r="L284" s="433"/>
      <c r="M284" s="433"/>
      <c r="N284" s="433"/>
      <c r="O284" s="433"/>
      <c r="P284" s="383"/>
      <c r="Q284" s="383"/>
      <c r="R284" s="383"/>
      <c r="S284" s="383"/>
      <c r="T284" s="383"/>
    </row>
    <row r="285" spans="1:20" s="408" customFormat="1" x14ac:dyDescent="0.2">
      <c r="A285" s="383"/>
      <c r="C285" s="383"/>
      <c r="D285" s="410"/>
      <c r="E285" s="410"/>
      <c r="F285" s="410"/>
      <c r="G285" s="410"/>
      <c r="H285" s="410"/>
      <c r="J285" s="433"/>
      <c r="K285" s="433"/>
      <c r="L285" s="433"/>
      <c r="M285" s="433"/>
      <c r="N285" s="433"/>
      <c r="O285" s="433"/>
      <c r="P285" s="383"/>
      <c r="Q285" s="383"/>
      <c r="R285" s="383"/>
      <c r="S285" s="383"/>
      <c r="T285" s="383"/>
    </row>
    <row r="286" spans="1:20" s="408" customFormat="1" x14ac:dyDescent="0.2">
      <c r="A286" s="383"/>
      <c r="C286" s="383"/>
      <c r="D286" s="410"/>
      <c r="E286" s="410"/>
      <c r="F286" s="410"/>
      <c r="G286" s="410"/>
      <c r="H286" s="410"/>
      <c r="J286" s="433"/>
      <c r="K286" s="433"/>
      <c r="L286" s="433"/>
      <c r="M286" s="433"/>
      <c r="N286" s="433"/>
      <c r="O286" s="433"/>
      <c r="P286" s="383"/>
      <c r="Q286" s="383"/>
      <c r="R286" s="383"/>
      <c r="S286" s="383"/>
      <c r="T286" s="383"/>
    </row>
    <row r="287" spans="1:20" s="408" customFormat="1" x14ac:dyDescent="0.2">
      <c r="A287" s="383"/>
      <c r="C287" s="383"/>
      <c r="D287" s="410"/>
      <c r="E287" s="410"/>
      <c r="F287" s="410"/>
      <c r="G287" s="410"/>
      <c r="H287" s="410"/>
      <c r="J287" s="433"/>
      <c r="K287" s="433"/>
      <c r="L287" s="433"/>
      <c r="M287" s="433"/>
      <c r="N287" s="433"/>
      <c r="O287" s="433"/>
      <c r="P287" s="383"/>
      <c r="Q287" s="383"/>
      <c r="R287" s="383"/>
      <c r="S287" s="383"/>
      <c r="T287" s="383"/>
    </row>
    <row r="288" spans="1:20" s="408" customFormat="1" x14ac:dyDescent="0.2">
      <c r="A288" s="383"/>
      <c r="C288" s="383"/>
      <c r="D288" s="410"/>
      <c r="E288" s="410"/>
      <c r="F288" s="410"/>
      <c r="G288" s="410"/>
      <c r="H288" s="410"/>
      <c r="J288" s="433"/>
      <c r="K288" s="433"/>
      <c r="L288" s="433"/>
      <c r="M288" s="433"/>
      <c r="N288" s="433"/>
      <c r="O288" s="433"/>
      <c r="P288" s="383"/>
      <c r="Q288" s="383"/>
      <c r="R288" s="383"/>
      <c r="S288" s="383"/>
      <c r="T288" s="383"/>
    </row>
    <row r="289" spans="1:20" s="408" customFormat="1" x14ac:dyDescent="0.2">
      <c r="A289" s="383"/>
      <c r="C289" s="383"/>
      <c r="D289" s="410"/>
      <c r="E289" s="410"/>
      <c r="F289" s="410"/>
      <c r="G289" s="410"/>
      <c r="H289" s="410"/>
      <c r="J289" s="433"/>
      <c r="K289" s="433"/>
      <c r="L289" s="433"/>
      <c r="M289" s="433"/>
      <c r="N289" s="433"/>
      <c r="O289" s="433"/>
      <c r="P289" s="383"/>
      <c r="Q289" s="383"/>
      <c r="R289" s="383"/>
      <c r="S289" s="383"/>
      <c r="T289" s="383"/>
    </row>
    <row r="290" spans="1:20" s="408" customFormat="1" x14ac:dyDescent="0.2">
      <c r="A290" s="383"/>
      <c r="C290" s="383"/>
      <c r="D290" s="410"/>
      <c r="E290" s="410"/>
      <c r="F290" s="410"/>
      <c r="G290" s="410"/>
      <c r="H290" s="410"/>
      <c r="J290" s="433"/>
      <c r="K290" s="433"/>
      <c r="L290" s="433"/>
      <c r="M290" s="433"/>
      <c r="N290" s="433"/>
      <c r="O290" s="433"/>
      <c r="P290" s="383"/>
      <c r="Q290" s="383"/>
      <c r="R290" s="383"/>
      <c r="S290" s="383"/>
      <c r="T290" s="383"/>
    </row>
    <row r="291" spans="1:20" s="408" customFormat="1" x14ac:dyDescent="0.2">
      <c r="A291" s="383"/>
      <c r="C291" s="383"/>
      <c r="D291" s="410"/>
      <c r="E291" s="410"/>
      <c r="F291" s="410"/>
      <c r="G291" s="410"/>
      <c r="H291" s="410"/>
      <c r="J291" s="433"/>
      <c r="K291" s="433"/>
      <c r="L291" s="433"/>
      <c r="M291" s="433"/>
      <c r="N291" s="433"/>
      <c r="O291" s="433"/>
      <c r="P291" s="383"/>
      <c r="Q291" s="383"/>
      <c r="R291" s="383"/>
      <c r="S291" s="383"/>
      <c r="T291" s="383"/>
    </row>
    <row r="292" spans="1:20" s="408" customFormat="1" x14ac:dyDescent="0.2">
      <c r="A292" s="383"/>
      <c r="C292" s="383"/>
      <c r="D292" s="410"/>
      <c r="E292" s="410"/>
      <c r="F292" s="410"/>
      <c r="G292" s="410"/>
      <c r="H292" s="410"/>
      <c r="J292" s="433"/>
      <c r="K292" s="433"/>
      <c r="L292" s="433"/>
      <c r="M292" s="433"/>
      <c r="N292" s="433"/>
      <c r="O292" s="433"/>
      <c r="P292" s="383"/>
      <c r="Q292" s="383"/>
      <c r="R292" s="383"/>
      <c r="S292" s="383"/>
      <c r="T292" s="383"/>
    </row>
    <row r="293" spans="1:20" s="408" customFormat="1" x14ac:dyDescent="0.2">
      <c r="A293" s="383"/>
      <c r="C293" s="383"/>
      <c r="D293" s="410"/>
      <c r="E293" s="410"/>
      <c r="F293" s="410"/>
      <c r="G293" s="410"/>
      <c r="H293" s="410"/>
      <c r="J293" s="433"/>
      <c r="K293" s="433"/>
      <c r="L293" s="433"/>
      <c r="M293" s="433"/>
      <c r="N293" s="433"/>
      <c r="O293" s="433"/>
      <c r="P293" s="383"/>
      <c r="Q293" s="383"/>
      <c r="R293" s="383"/>
      <c r="S293" s="383"/>
      <c r="T293" s="383"/>
    </row>
    <row r="294" spans="1:20" s="408" customFormat="1" x14ac:dyDescent="0.2">
      <c r="A294" s="383"/>
      <c r="C294" s="383"/>
      <c r="D294" s="410"/>
      <c r="E294" s="410"/>
      <c r="F294" s="410"/>
      <c r="G294" s="410"/>
      <c r="H294" s="410"/>
      <c r="J294" s="433"/>
      <c r="K294" s="433"/>
      <c r="L294" s="433"/>
      <c r="M294" s="433"/>
      <c r="N294" s="433"/>
      <c r="O294" s="433"/>
      <c r="P294" s="383"/>
      <c r="Q294" s="383"/>
      <c r="R294" s="383"/>
      <c r="S294" s="383"/>
      <c r="T294" s="383"/>
    </row>
    <row r="295" spans="1:20" s="408" customFormat="1" x14ac:dyDescent="0.2">
      <c r="A295" s="383"/>
      <c r="C295" s="383"/>
      <c r="D295" s="410"/>
      <c r="E295" s="410"/>
      <c r="F295" s="410"/>
      <c r="G295" s="410"/>
      <c r="H295" s="410"/>
      <c r="J295" s="433"/>
      <c r="K295" s="433"/>
      <c r="L295" s="433"/>
      <c r="M295" s="433"/>
      <c r="N295" s="433"/>
      <c r="O295" s="433"/>
      <c r="P295" s="383"/>
      <c r="Q295" s="383"/>
      <c r="R295" s="383"/>
      <c r="S295" s="383"/>
      <c r="T295" s="383"/>
    </row>
    <row r="296" spans="1:20" s="408" customFormat="1" x14ac:dyDescent="0.2">
      <c r="A296" s="383"/>
      <c r="C296" s="383"/>
      <c r="D296" s="410"/>
      <c r="E296" s="410"/>
      <c r="F296" s="410"/>
      <c r="G296" s="410"/>
      <c r="H296" s="410"/>
      <c r="J296" s="433"/>
      <c r="K296" s="433"/>
      <c r="L296" s="433"/>
      <c r="M296" s="433"/>
      <c r="N296" s="433"/>
      <c r="O296" s="433"/>
      <c r="P296" s="383"/>
      <c r="Q296" s="383"/>
      <c r="R296" s="383"/>
      <c r="S296" s="383"/>
      <c r="T296" s="383"/>
    </row>
    <row r="297" spans="1:20" s="408" customFormat="1" x14ac:dyDescent="0.2">
      <c r="A297" s="383"/>
      <c r="C297" s="383"/>
      <c r="D297" s="410"/>
      <c r="E297" s="410"/>
      <c r="F297" s="410"/>
      <c r="G297" s="410"/>
      <c r="H297" s="410"/>
      <c r="J297" s="433"/>
      <c r="K297" s="433"/>
      <c r="L297" s="433"/>
      <c r="M297" s="433"/>
      <c r="N297" s="433"/>
      <c r="O297" s="433"/>
      <c r="P297" s="383"/>
      <c r="Q297" s="383"/>
      <c r="R297" s="383"/>
      <c r="S297" s="383"/>
      <c r="T297" s="383"/>
    </row>
    <row r="298" spans="1:20" s="408" customFormat="1" x14ac:dyDescent="0.2">
      <c r="A298" s="383"/>
      <c r="C298" s="383"/>
      <c r="D298" s="410"/>
      <c r="E298" s="410"/>
      <c r="F298" s="410"/>
      <c r="G298" s="410"/>
      <c r="H298" s="410"/>
      <c r="J298" s="433"/>
      <c r="K298" s="433"/>
      <c r="L298" s="433"/>
      <c r="M298" s="433"/>
      <c r="N298" s="433"/>
      <c r="O298" s="433"/>
      <c r="P298" s="383"/>
      <c r="Q298" s="383"/>
      <c r="R298" s="383"/>
      <c r="S298" s="383"/>
      <c r="T298" s="383"/>
    </row>
    <row r="299" spans="1:20" s="408" customFormat="1" x14ac:dyDescent="0.2">
      <c r="A299" s="383"/>
      <c r="C299" s="383"/>
      <c r="D299" s="410"/>
      <c r="E299" s="410"/>
      <c r="F299" s="410"/>
      <c r="G299" s="410"/>
      <c r="H299" s="410"/>
      <c r="J299" s="433"/>
      <c r="K299" s="433"/>
      <c r="L299" s="433"/>
      <c r="M299" s="433"/>
      <c r="N299" s="433"/>
      <c r="O299" s="433"/>
      <c r="P299" s="383"/>
      <c r="Q299" s="383"/>
      <c r="R299" s="383"/>
      <c r="S299" s="383"/>
      <c r="T299" s="383"/>
    </row>
    <row r="300" spans="1:20" s="408" customFormat="1" x14ac:dyDescent="0.2">
      <c r="A300" s="383"/>
      <c r="C300" s="383"/>
      <c r="D300" s="410"/>
      <c r="E300" s="410"/>
      <c r="F300" s="410"/>
      <c r="G300" s="410"/>
      <c r="H300" s="410"/>
      <c r="J300" s="433"/>
      <c r="K300" s="433"/>
      <c r="L300" s="433"/>
      <c r="M300" s="433"/>
      <c r="N300" s="433"/>
      <c r="O300" s="433"/>
      <c r="P300" s="383"/>
      <c r="Q300" s="383"/>
      <c r="R300" s="383"/>
      <c r="S300" s="383"/>
      <c r="T300" s="383"/>
    </row>
    <row r="301" spans="1:20" s="408" customFormat="1" x14ac:dyDescent="0.2">
      <c r="A301" s="383"/>
      <c r="C301" s="383"/>
      <c r="D301" s="410"/>
      <c r="E301" s="410"/>
      <c r="F301" s="410"/>
      <c r="G301" s="410"/>
      <c r="H301" s="410"/>
      <c r="J301" s="433"/>
      <c r="K301" s="433"/>
      <c r="L301" s="433"/>
      <c r="M301" s="433"/>
      <c r="N301" s="433"/>
      <c r="O301" s="433"/>
      <c r="P301" s="383"/>
      <c r="Q301" s="383"/>
      <c r="R301" s="383"/>
      <c r="S301" s="383"/>
      <c r="T301" s="383"/>
    </row>
    <row r="302" spans="1:20" s="408" customFormat="1" x14ac:dyDescent="0.2">
      <c r="A302" s="383"/>
      <c r="C302" s="383"/>
      <c r="D302" s="410"/>
      <c r="E302" s="410"/>
      <c r="F302" s="410"/>
      <c r="G302" s="410"/>
      <c r="H302" s="410"/>
      <c r="J302" s="433"/>
      <c r="K302" s="433"/>
      <c r="L302" s="433"/>
      <c r="M302" s="433"/>
      <c r="N302" s="433"/>
      <c r="O302" s="433"/>
      <c r="P302" s="383"/>
      <c r="Q302" s="383"/>
      <c r="R302" s="383"/>
      <c r="S302" s="383"/>
      <c r="T302" s="383"/>
    </row>
    <row r="303" spans="1:20" s="408" customFormat="1" x14ac:dyDescent="0.2">
      <c r="A303" s="383"/>
      <c r="C303" s="383"/>
      <c r="D303" s="410"/>
      <c r="E303" s="410"/>
      <c r="F303" s="410"/>
      <c r="G303" s="410"/>
      <c r="H303" s="410"/>
      <c r="J303" s="433"/>
      <c r="K303" s="433"/>
      <c r="L303" s="433"/>
      <c r="M303" s="433"/>
      <c r="N303" s="433"/>
      <c r="O303" s="433"/>
      <c r="P303" s="383"/>
      <c r="Q303" s="383"/>
      <c r="R303" s="383"/>
      <c r="S303" s="383"/>
      <c r="T303" s="383"/>
    </row>
    <row r="304" spans="1:20" s="408" customFormat="1" x14ac:dyDescent="0.2">
      <c r="A304" s="383"/>
      <c r="C304" s="383"/>
      <c r="D304" s="410"/>
      <c r="E304" s="410"/>
      <c r="F304" s="410"/>
      <c r="G304" s="410"/>
      <c r="H304" s="410"/>
      <c r="J304" s="433"/>
      <c r="K304" s="433"/>
      <c r="L304" s="433"/>
      <c r="M304" s="433"/>
      <c r="N304" s="433"/>
      <c r="O304" s="433"/>
      <c r="P304" s="383"/>
      <c r="Q304" s="383"/>
      <c r="R304" s="383"/>
      <c r="S304" s="383"/>
      <c r="T304" s="383"/>
    </row>
    <row r="305" spans="1:20" s="408" customFormat="1" x14ac:dyDescent="0.2">
      <c r="A305" s="383"/>
      <c r="C305" s="383"/>
      <c r="D305" s="410"/>
      <c r="E305" s="410"/>
      <c r="F305" s="410"/>
      <c r="G305" s="410"/>
      <c r="H305" s="410"/>
      <c r="J305" s="433"/>
      <c r="K305" s="433"/>
      <c r="L305" s="433"/>
      <c r="M305" s="433"/>
      <c r="N305" s="433"/>
      <c r="O305" s="433"/>
      <c r="P305" s="383"/>
      <c r="Q305" s="383"/>
      <c r="R305" s="383"/>
      <c r="S305" s="383"/>
      <c r="T305" s="383"/>
    </row>
    <row r="306" spans="1:20" s="408" customFormat="1" x14ac:dyDescent="0.2">
      <c r="A306" s="383"/>
      <c r="C306" s="383"/>
      <c r="D306" s="410"/>
      <c r="E306" s="410"/>
      <c r="F306" s="410"/>
      <c r="G306" s="410"/>
      <c r="H306" s="410"/>
      <c r="J306" s="433"/>
      <c r="K306" s="433"/>
      <c r="L306" s="433"/>
      <c r="M306" s="433"/>
      <c r="N306" s="433"/>
      <c r="O306" s="433"/>
      <c r="P306" s="383"/>
      <c r="Q306" s="383"/>
      <c r="R306" s="383"/>
      <c r="S306" s="383"/>
      <c r="T306" s="383"/>
    </row>
    <row r="307" spans="1:20" s="408" customFormat="1" x14ac:dyDescent="0.2">
      <c r="A307" s="383"/>
      <c r="C307" s="383"/>
      <c r="D307" s="410"/>
      <c r="E307" s="410"/>
      <c r="F307" s="410"/>
      <c r="G307" s="410"/>
      <c r="H307" s="410"/>
      <c r="J307" s="433"/>
      <c r="K307" s="433"/>
      <c r="L307" s="433"/>
      <c r="M307" s="433"/>
      <c r="N307" s="433"/>
      <c r="O307" s="433"/>
      <c r="P307" s="383"/>
      <c r="Q307" s="383"/>
      <c r="R307" s="383"/>
      <c r="S307" s="383"/>
      <c r="T307" s="383"/>
    </row>
    <row r="308" spans="1:20" s="408" customFormat="1" x14ac:dyDescent="0.2">
      <c r="A308" s="383"/>
      <c r="C308" s="383"/>
      <c r="D308" s="410"/>
      <c r="E308" s="410"/>
      <c r="F308" s="410"/>
      <c r="G308" s="410"/>
      <c r="H308" s="410"/>
      <c r="J308" s="433"/>
      <c r="K308" s="433"/>
      <c r="L308" s="433"/>
      <c r="M308" s="433"/>
      <c r="N308" s="433"/>
      <c r="O308" s="433"/>
      <c r="P308" s="383"/>
      <c r="Q308" s="383"/>
      <c r="R308" s="383"/>
      <c r="S308" s="383"/>
      <c r="T308" s="383"/>
    </row>
    <row r="309" spans="1:20" s="408" customFormat="1" x14ac:dyDescent="0.2">
      <c r="A309" s="383"/>
      <c r="C309" s="383"/>
      <c r="D309" s="410"/>
      <c r="E309" s="410"/>
      <c r="F309" s="410"/>
      <c r="G309" s="410"/>
      <c r="H309" s="410"/>
      <c r="J309" s="433"/>
      <c r="K309" s="433"/>
      <c r="L309" s="433"/>
      <c r="M309" s="433"/>
      <c r="N309" s="433"/>
      <c r="O309" s="433"/>
      <c r="P309" s="383"/>
      <c r="Q309" s="383"/>
      <c r="R309" s="383"/>
      <c r="S309" s="383"/>
      <c r="T309" s="383"/>
    </row>
    <row r="310" spans="1:20" s="408" customFormat="1" x14ac:dyDescent="0.2">
      <c r="A310" s="383"/>
      <c r="C310" s="383"/>
      <c r="D310" s="410"/>
      <c r="E310" s="410"/>
      <c r="F310" s="410"/>
      <c r="G310" s="410"/>
      <c r="H310" s="410"/>
      <c r="J310" s="433"/>
      <c r="K310" s="433"/>
      <c r="L310" s="433"/>
      <c r="M310" s="433"/>
      <c r="N310" s="433"/>
      <c r="O310" s="433"/>
      <c r="P310" s="383"/>
      <c r="Q310" s="383"/>
      <c r="R310" s="383"/>
      <c r="S310" s="383"/>
      <c r="T310" s="383"/>
    </row>
    <row r="311" spans="1:20" s="408" customFormat="1" x14ac:dyDescent="0.2">
      <c r="A311" s="383"/>
      <c r="C311" s="383"/>
      <c r="D311" s="410"/>
      <c r="E311" s="410"/>
      <c r="F311" s="410"/>
      <c r="G311" s="410"/>
      <c r="H311" s="410"/>
      <c r="J311" s="433"/>
      <c r="K311" s="433"/>
      <c r="L311" s="433"/>
      <c r="M311" s="433"/>
      <c r="N311" s="433"/>
      <c r="O311" s="433"/>
      <c r="P311" s="383"/>
      <c r="Q311" s="383"/>
      <c r="R311" s="383"/>
      <c r="S311" s="383"/>
      <c r="T311" s="383"/>
    </row>
    <row r="312" spans="1:20" s="408" customFormat="1" x14ac:dyDescent="0.2">
      <c r="A312" s="383"/>
      <c r="C312" s="383"/>
      <c r="D312" s="410"/>
      <c r="E312" s="410"/>
      <c r="F312" s="410"/>
      <c r="G312" s="410"/>
      <c r="H312" s="410"/>
      <c r="J312" s="433"/>
      <c r="K312" s="433"/>
      <c r="L312" s="433"/>
      <c r="M312" s="433"/>
      <c r="N312" s="433"/>
      <c r="O312" s="433"/>
      <c r="P312" s="383"/>
      <c r="Q312" s="383"/>
      <c r="R312" s="383"/>
      <c r="S312" s="383"/>
      <c r="T312" s="383"/>
    </row>
    <row r="313" spans="1:20" s="408" customFormat="1" x14ac:dyDescent="0.2">
      <c r="A313" s="383"/>
      <c r="C313" s="383"/>
      <c r="D313" s="410"/>
      <c r="E313" s="410"/>
      <c r="F313" s="410"/>
      <c r="G313" s="410"/>
      <c r="H313" s="410"/>
      <c r="J313" s="433"/>
      <c r="K313" s="433"/>
      <c r="L313" s="433"/>
      <c r="M313" s="433"/>
      <c r="N313" s="433"/>
      <c r="O313" s="433"/>
      <c r="P313" s="383"/>
      <c r="Q313" s="383"/>
      <c r="R313" s="383"/>
      <c r="S313" s="383"/>
      <c r="T313" s="383"/>
    </row>
    <row r="314" spans="1:20" s="408" customFormat="1" x14ac:dyDescent="0.2">
      <c r="A314" s="383"/>
      <c r="C314" s="383"/>
      <c r="D314" s="410"/>
      <c r="E314" s="410"/>
      <c r="F314" s="410"/>
      <c r="G314" s="410"/>
      <c r="H314" s="410"/>
      <c r="J314" s="433"/>
      <c r="K314" s="433"/>
      <c r="L314" s="433"/>
      <c r="M314" s="433"/>
      <c r="N314" s="433"/>
      <c r="O314" s="433"/>
      <c r="P314" s="383"/>
      <c r="Q314" s="383"/>
      <c r="R314" s="383"/>
      <c r="S314" s="383"/>
      <c r="T314" s="383"/>
    </row>
    <row r="315" spans="1:20" s="408" customFormat="1" x14ac:dyDescent="0.2">
      <c r="A315" s="383"/>
      <c r="C315" s="383"/>
      <c r="D315" s="410"/>
      <c r="E315" s="410"/>
      <c r="F315" s="410"/>
      <c r="G315" s="410"/>
      <c r="H315" s="410"/>
      <c r="J315" s="433"/>
      <c r="K315" s="433"/>
      <c r="L315" s="433"/>
      <c r="M315" s="433"/>
      <c r="N315" s="433"/>
      <c r="O315" s="433"/>
      <c r="P315" s="383"/>
      <c r="Q315" s="383"/>
      <c r="R315" s="383"/>
      <c r="S315" s="383"/>
      <c r="T315" s="383"/>
    </row>
    <row r="316" spans="1:20" s="408" customFormat="1" x14ac:dyDescent="0.2">
      <c r="A316" s="383"/>
      <c r="C316" s="383"/>
      <c r="D316" s="410"/>
      <c r="E316" s="410"/>
      <c r="F316" s="410"/>
      <c r="G316" s="410"/>
      <c r="H316" s="410"/>
      <c r="J316" s="433"/>
      <c r="K316" s="433"/>
      <c r="L316" s="433"/>
      <c r="M316" s="433"/>
      <c r="N316" s="433"/>
      <c r="O316" s="433"/>
      <c r="P316" s="383"/>
      <c r="Q316" s="383"/>
      <c r="R316" s="383"/>
      <c r="S316" s="383"/>
      <c r="T316" s="383"/>
    </row>
    <row r="317" spans="1:20" s="408" customFormat="1" x14ac:dyDescent="0.2">
      <c r="A317" s="383"/>
      <c r="C317" s="383"/>
      <c r="D317" s="410"/>
      <c r="E317" s="410"/>
      <c r="F317" s="410"/>
      <c r="G317" s="410"/>
      <c r="H317" s="410"/>
      <c r="J317" s="433"/>
      <c r="K317" s="433"/>
      <c r="L317" s="433"/>
      <c r="M317" s="433"/>
      <c r="N317" s="433"/>
      <c r="O317" s="433"/>
      <c r="P317" s="383"/>
      <c r="Q317" s="383"/>
      <c r="R317" s="383"/>
      <c r="S317" s="383"/>
      <c r="T317" s="383"/>
    </row>
    <row r="318" spans="1:20" s="408" customFormat="1" x14ac:dyDescent="0.2">
      <c r="A318" s="383"/>
      <c r="C318" s="383"/>
      <c r="D318" s="410"/>
      <c r="E318" s="410"/>
      <c r="F318" s="410"/>
      <c r="G318" s="410"/>
      <c r="H318" s="410"/>
      <c r="J318" s="433"/>
      <c r="K318" s="433"/>
      <c r="L318" s="433"/>
      <c r="M318" s="433"/>
      <c r="N318" s="433"/>
      <c r="O318" s="433"/>
      <c r="P318" s="383"/>
      <c r="Q318" s="383"/>
      <c r="R318" s="383"/>
      <c r="S318" s="383"/>
      <c r="T318" s="383"/>
    </row>
    <row r="319" spans="1:20" s="408" customFormat="1" x14ac:dyDescent="0.2">
      <c r="A319" s="383"/>
      <c r="C319" s="383"/>
      <c r="D319" s="410"/>
      <c r="E319" s="410"/>
      <c r="F319" s="410"/>
      <c r="G319" s="410"/>
      <c r="H319" s="410"/>
      <c r="J319" s="433"/>
      <c r="K319" s="433"/>
      <c r="L319" s="433"/>
      <c r="M319" s="433"/>
      <c r="N319" s="433"/>
      <c r="O319" s="433"/>
      <c r="P319" s="383"/>
      <c r="Q319" s="383"/>
      <c r="R319" s="383"/>
      <c r="S319" s="383"/>
      <c r="T319" s="383"/>
    </row>
    <row r="320" spans="1:20" s="408" customFormat="1" x14ac:dyDescent="0.2">
      <c r="A320" s="383"/>
      <c r="C320" s="383"/>
      <c r="D320" s="410"/>
      <c r="E320" s="410"/>
      <c r="F320" s="410"/>
      <c r="G320" s="410"/>
      <c r="H320" s="410"/>
      <c r="J320" s="433"/>
      <c r="K320" s="433"/>
      <c r="L320" s="433"/>
      <c r="M320" s="433"/>
      <c r="N320" s="433"/>
      <c r="O320" s="433"/>
      <c r="P320" s="383"/>
      <c r="Q320" s="383"/>
      <c r="R320" s="383"/>
      <c r="S320" s="383"/>
      <c r="T320" s="383"/>
    </row>
    <row r="321" spans="1:20" s="408" customFormat="1" x14ac:dyDescent="0.2">
      <c r="A321" s="383"/>
      <c r="C321" s="383"/>
      <c r="D321" s="410"/>
      <c r="E321" s="410"/>
      <c r="F321" s="410"/>
      <c r="G321" s="410"/>
      <c r="H321" s="410"/>
      <c r="J321" s="433"/>
      <c r="K321" s="433"/>
      <c r="L321" s="433"/>
      <c r="M321" s="433"/>
      <c r="N321" s="433"/>
      <c r="O321" s="433"/>
      <c r="P321" s="383"/>
      <c r="Q321" s="383"/>
      <c r="R321" s="383"/>
      <c r="S321" s="383"/>
      <c r="T321" s="383"/>
    </row>
    <row r="322" spans="1:20" s="408" customFormat="1" x14ac:dyDescent="0.2">
      <c r="A322" s="383"/>
      <c r="C322" s="383"/>
      <c r="D322" s="410"/>
      <c r="E322" s="410"/>
      <c r="F322" s="410"/>
      <c r="G322" s="410"/>
      <c r="H322" s="410"/>
      <c r="J322" s="433"/>
      <c r="K322" s="433"/>
      <c r="L322" s="433"/>
      <c r="M322" s="433"/>
      <c r="N322" s="433"/>
      <c r="O322" s="433"/>
      <c r="P322" s="383"/>
      <c r="Q322" s="383"/>
      <c r="R322" s="383"/>
      <c r="S322" s="383"/>
      <c r="T322" s="383"/>
    </row>
    <row r="323" spans="1:20" s="408" customFormat="1" x14ac:dyDescent="0.2">
      <c r="A323" s="383"/>
      <c r="C323" s="383"/>
      <c r="D323" s="410"/>
      <c r="E323" s="410"/>
      <c r="F323" s="410"/>
      <c r="G323" s="410"/>
      <c r="H323" s="410"/>
      <c r="J323" s="433"/>
      <c r="K323" s="433"/>
      <c r="L323" s="433"/>
      <c r="M323" s="433"/>
      <c r="N323" s="433"/>
      <c r="O323" s="433"/>
      <c r="P323" s="383"/>
      <c r="Q323" s="383"/>
      <c r="R323" s="383"/>
      <c r="S323" s="383"/>
      <c r="T323" s="383"/>
    </row>
    <row r="324" spans="1:20" s="408" customFormat="1" x14ac:dyDescent="0.2">
      <c r="A324" s="383"/>
      <c r="C324" s="383"/>
      <c r="D324" s="410"/>
      <c r="E324" s="410"/>
      <c r="F324" s="410"/>
      <c r="G324" s="410"/>
      <c r="H324" s="410"/>
      <c r="J324" s="433"/>
      <c r="K324" s="433"/>
      <c r="L324" s="433"/>
      <c r="M324" s="433"/>
      <c r="N324" s="433"/>
      <c r="O324" s="433"/>
      <c r="P324" s="383"/>
      <c r="Q324" s="383"/>
      <c r="R324" s="383"/>
      <c r="S324" s="383"/>
      <c r="T324" s="383"/>
    </row>
    <row r="325" spans="1:20" s="408" customFormat="1" x14ac:dyDescent="0.2">
      <c r="A325" s="383"/>
      <c r="C325" s="383"/>
      <c r="D325" s="410"/>
      <c r="E325" s="410"/>
      <c r="F325" s="410"/>
      <c r="G325" s="410"/>
      <c r="H325" s="410"/>
      <c r="J325" s="433"/>
      <c r="K325" s="433"/>
      <c r="L325" s="433"/>
      <c r="M325" s="433"/>
      <c r="N325" s="433"/>
      <c r="O325" s="433"/>
      <c r="P325" s="383"/>
      <c r="Q325" s="383"/>
      <c r="R325" s="383"/>
      <c r="S325" s="383"/>
      <c r="T325" s="383"/>
    </row>
    <row r="326" spans="1:20" s="408" customFormat="1" x14ac:dyDescent="0.2">
      <c r="A326" s="383"/>
      <c r="C326" s="383"/>
      <c r="D326" s="410"/>
      <c r="E326" s="410"/>
      <c r="F326" s="410"/>
      <c r="G326" s="410"/>
      <c r="H326" s="410"/>
      <c r="J326" s="433"/>
      <c r="K326" s="433"/>
      <c r="L326" s="433"/>
      <c r="M326" s="433"/>
      <c r="N326" s="433"/>
      <c r="O326" s="433"/>
      <c r="P326" s="383"/>
      <c r="Q326" s="383"/>
      <c r="R326" s="383"/>
      <c r="S326" s="383"/>
      <c r="T326" s="383"/>
    </row>
    <row r="327" spans="1:20" s="408" customFormat="1" x14ac:dyDescent="0.2">
      <c r="A327" s="383"/>
      <c r="C327" s="383"/>
      <c r="D327" s="410"/>
      <c r="E327" s="410"/>
      <c r="F327" s="410"/>
      <c r="G327" s="410"/>
      <c r="H327" s="410"/>
      <c r="J327" s="433"/>
      <c r="K327" s="433"/>
      <c r="L327" s="433"/>
      <c r="M327" s="433"/>
      <c r="N327" s="433"/>
      <c r="O327" s="433"/>
      <c r="P327" s="383"/>
      <c r="Q327" s="383"/>
      <c r="R327" s="383"/>
      <c r="S327" s="383"/>
      <c r="T327" s="383"/>
    </row>
    <row r="328" spans="1:20" s="408" customFormat="1" x14ac:dyDescent="0.2">
      <c r="A328" s="383"/>
      <c r="C328" s="383"/>
      <c r="D328" s="410"/>
      <c r="E328" s="410"/>
      <c r="F328" s="410"/>
      <c r="G328" s="410"/>
      <c r="H328" s="410"/>
      <c r="J328" s="433"/>
      <c r="K328" s="433"/>
      <c r="L328" s="433"/>
      <c r="M328" s="433"/>
      <c r="N328" s="433"/>
      <c r="O328" s="433"/>
      <c r="P328" s="383"/>
      <c r="Q328" s="383"/>
      <c r="R328" s="383"/>
      <c r="S328" s="383"/>
      <c r="T328" s="383"/>
    </row>
    <row r="329" spans="1:20" s="408" customFormat="1" x14ac:dyDescent="0.2">
      <c r="A329" s="383"/>
      <c r="C329" s="383"/>
      <c r="D329" s="410"/>
      <c r="E329" s="410"/>
      <c r="F329" s="410"/>
      <c r="G329" s="410"/>
      <c r="H329" s="410"/>
      <c r="J329" s="433"/>
      <c r="K329" s="433"/>
      <c r="L329" s="433"/>
      <c r="M329" s="433"/>
      <c r="N329" s="433"/>
      <c r="O329" s="433"/>
      <c r="P329" s="383"/>
      <c r="Q329" s="383"/>
      <c r="R329" s="383"/>
      <c r="S329" s="383"/>
      <c r="T329" s="383"/>
    </row>
    <row r="330" spans="1:20" s="408" customFormat="1" x14ac:dyDescent="0.2">
      <c r="A330" s="383"/>
      <c r="C330" s="383"/>
      <c r="D330" s="410"/>
      <c r="E330" s="410"/>
      <c r="F330" s="410"/>
      <c r="G330" s="410"/>
      <c r="H330" s="410"/>
      <c r="J330" s="433"/>
      <c r="K330" s="433"/>
      <c r="L330" s="433"/>
      <c r="M330" s="433"/>
      <c r="N330" s="433"/>
      <c r="O330" s="433"/>
      <c r="P330" s="383"/>
      <c r="Q330" s="383"/>
      <c r="R330" s="383"/>
      <c r="S330" s="383"/>
      <c r="T330" s="383"/>
    </row>
    <row r="331" spans="1:20" s="408" customFormat="1" x14ac:dyDescent="0.2">
      <c r="A331" s="383"/>
      <c r="C331" s="383"/>
      <c r="D331" s="410"/>
      <c r="E331" s="410"/>
      <c r="F331" s="410"/>
      <c r="G331" s="410"/>
      <c r="H331" s="410"/>
      <c r="J331" s="433"/>
      <c r="K331" s="433"/>
      <c r="L331" s="433"/>
      <c r="M331" s="433"/>
      <c r="N331" s="433"/>
      <c r="O331" s="433"/>
      <c r="P331" s="383"/>
      <c r="Q331" s="383"/>
      <c r="R331" s="383"/>
      <c r="S331" s="383"/>
      <c r="T331" s="383"/>
    </row>
    <row r="332" spans="1:20" s="408" customFormat="1" x14ac:dyDescent="0.2">
      <c r="A332" s="383"/>
      <c r="C332" s="383"/>
      <c r="D332" s="410"/>
      <c r="E332" s="410"/>
      <c r="F332" s="410"/>
      <c r="G332" s="410"/>
      <c r="H332" s="410"/>
      <c r="J332" s="433"/>
      <c r="K332" s="433"/>
      <c r="L332" s="433"/>
      <c r="M332" s="433"/>
      <c r="N332" s="433"/>
      <c r="O332" s="433"/>
      <c r="P332" s="383"/>
      <c r="Q332" s="383"/>
      <c r="R332" s="383"/>
      <c r="S332" s="383"/>
      <c r="T332" s="383"/>
    </row>
    <row r="333" spans="1:20" s="408" customFormat="1" x14ac:dyDescent="0.2">
      <c r="A333" s="383"/>
      <c r="C333" s="383"/>
      <c r="D333" s="410"/>
      <c r="E333" s="410"/>
      <c r="F333" s="410"/>
      <c r="G333" s="410"/>
      <c r="H333" s="410"/>
      <c r="J333" s="433"/>
      <c r="K333" s="433"/>
      <c r="L333" s="433"/>
      <c r="M333" s="433"/>
      <c r="N333" s="433"/>
      <c r="O333" s="433"/>
      <c r="P333" s="383"/>
      <c r="Q333" s="383"/>
      <c r="R333" s="383"/>
      <c r="S333" s="383"/>
      <c r="T333" s="383"/>
    </row>
    <row r="334" spans="1:20" s="408" customFormat="1" x14ac:dyDescent="0.2">
      <c r="A334" s="383"/>
      <c r="C334" s="383"/>
      <c r="D334" s="410"/>
      <c r="E334" s="410"/>
      <c r="F334" s="410"/>
      <c r="G334" s="410"/>
      <c r="H334" s="410"/>
      <c r="J334" s="433"/>
      <c r="K334" s="433"/>
      <c r="L334" s="433"/>
      <c r="M334" s="433"/>
      <c r="N334" s="433"/>
      <c r="O334" s="433"/>
      <c r="P334" s="383"/>
      <c r="Q334" s="383"/>
      <c r="R334" s="383"/>
      <c r="S334" s="383"/>
      <c r="T334" s="383"/>
    </row>
  </sheetData>
  <autoFilter ref="A2:N101" xr:uid="{F904C274-CC32-4381-A10B-119349423528}"/>
  <mergeCells count="3">
    <mergeCell ref="H1:I1"/>
    <mergeCell ref="H116:I116"/>
    <mergeCell ref="K116:O116"/>
  </mergeCells>
  <conditionalFormatting sqref="A118:A133 A135:A141">
    <cfRule type="expression" dxfId="257" priority="6">
      <formula>$I118=""</formula>
    </cfRule>
    <cfRule type="expression" dxfId="256" priority="11">
      <formula>$I118&gt;0</formula>
    </cfRule>
    <cfRule type="expression" dxfId="255" priority="12">
      <formula>$I118=0</formula>
    </cfRule>
    <cfRule type="expression" dxfId="244" priority="13">
      <formula>$I118&lt;0</formula>
    </cfRule>
  </conditionalFormatting>
  <conditionalFormatting sqref="B3:B31 B33:B73">
    <cfRule type="expression" dxfId="254" priority="5">
      <formula>$G3&lt;20</formula>
    </cfRule>
  </conditionalFormatting>
  <conditionalFormatting sqref="C3:C7 C9:C20 C22 C24:C28 C33:C38 C40:C42 C44:C58 C60:C65 C67:C69 C71:C72">
    <cfRule type="expression" dxfId="253" priority="23">
      <formula>$I3&lt;0</formula>
    </cfRule>
    <cfRule type="expression" dxfId="252" priority="24">
      <formula>$I3=0</formula>
    </cfRule>
    <cfRule type="expression" dxfId="251" priority="25">
      <formula>$I3&gt;0</formula>
    </cfRule>
  </conditionalFormatting>
  <conditionalFormatting sqref="G104">
    <cfRule type="expression" dxfId="250" priority="92">
      <formula>I104&lt;0</formula>
    </cfRule>
    <cfRule type="expression" dxfId="249" priority="93">
      <formula>I104=0</formula>
    </cfRule>
    <cfRule type="expression" dxfId="248" priority="94">
      <formula>I104&gt;0</formula>
    </cfRule>
  </conditionalFormatting>
  <conditionalFormatting sqref="G144">
    <cfRule type="expression" dxfId="247" priority="1">
      <formula>I144&lt;0</formula>
    </cfRule>
    <cfRule type="expression" dxfId="246" priority="2">
      <formula>I144=0</formula>
    </cfRule>
    <cfRule type="expression" dxfId="245" priority="3">
      <formula>I144&gt;0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181A-42BB-4668-B776-D572B9F02E72}">
  <sheetPr codeName="Sheet2">
    <tabColor theme="8" tint="0.79998168889431442"/>
    <pageSetUpPr fitToPage="1"/>
  </sheetPr>
  <dimension ref="A1:AB294"/>
  <sheetViews>
    <sheetView topLeftCell="A23" zoomScale="90" zoomScaleNormal="90" zoomScalePageLayoutView="80" workbookViewId="0">
      <selection activeCell="Q69" sqref="Q69"/>
    </sheetView>
  </sheetViews>
  <sheetFormatPr defaultRowHeight="12.75" x14ac:dyDescent="0.2"/>
  <cols>
    <col min="1" max="1" width="11" style="44" customWidth="1"/>
    <col min="2" max="2" width="27.5" style="1" customWidth="1"/>
    <col min="3" max="4" width="9" style="46" customWidth="1"/>
    <col min="5" max="5" width="9.5" style="46" customWidth="1"/>
    <col min="6" max="6" width="9" style="46" customWidth="1"/>
    <col min="7" max="7" width="9.125" style="46" customWidth="1"/>
    <col min="8" max="8" width="10" style="46" customWidth="1"/>
    <col min="9" max="9" width="9.5" style="46" customWidth="1"/>
    <col min="10" max="10" width="9.125" style="46" customWidth="1"/>
    <col min="11" max="11" width="9.875" style="46" customWidth="1"/>
    <col min="12" max="17" width="11.5" style="46" customWidth="1"/>
    <col min="18" max="18" width="8.125" style="46" customWidth="1"/>
    <col min="19" max="19" width="10.5" style="44" customWidth="1"/>
    <col min="20" max="20" width="28.625" style="46" customWidth="1"/>
    <col min="21" max="21" width="10" style="46" customWidth="1"/>
    <col min="22" max="22" width="14" style="46" customWidth="1"/>
    <col min="23" max="23" width="8.5" style="46" customWidth="1"/>
    <col min="24" max="256" width="11" style="1" customWidth="1"/>
    <col min="257" max="16384" width="9" style="1"/>
  </cols>
  <sheetData>
    <row r="1" spans="1:23" s="51" customFormat="1" ht="15.75" x14ac:dyDescent="0.25">
      <c r="A1" s="50"/>
      <c r="B1" s="30" t="s">
        <v>1482</v>
      </c>
      <c r="C1" s="354"/>
      <c r="K1" s="234"/>
      <c r="P1" s="193"/>
      <c r="Q1" s="193"/>
      <c r="R1" s="519" t="s">
        <v>1501</v>
      </c>
      <c r="S1" s="519"/>
      <c r="T1" s="1"/>
    </row>
    <row r="2" spans="1:23" s="53" customFormat="1" ht="39" customHeight="1" x14ac:dyDescent="0.2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194">
        <v>45474</v>
      </c>
      <c r="Q2" s="194">
        <v>45758</v>
      </c>
      <c r="R2" s="31" t="s">
        <v>1595</v>
      </c>
      <c r="S2" s="31" t="s">
        <v>45</v>
      </c>
      <c r="T2" s="276"/>
      <c r="V2" s="285"/>
      <c r="W2" s="285"/>
    </row>
    <row r="3" spans="1:23" s="51" customFormat="1" ht="15" customHeight="1" x14ac:dyDescent="0.25">
      <c r="A3" s="32">
        <v>88069</v>
      </c>
      <c r="B3" s="38" t="s">
        <v>1483</v>
      </c>
      <c r="C3" s="36"/>
      <c r="D3" s="35"/>
      <c r="E3" s="54"/>
      <c r="F3" s="54"/>
      <c r="G3" s="54"/>
      <c r="H3" s="54"/>
      <c r="I3" s="35">
        <v>19</v>
      </c>
      <c r="J3" s="37">
        <v>23</v>
      </c>
      <c r="K3" s="54">
        <v>23</v>
      </c>
      <c r="L3" s="54">
        <v>18</v>
      </c>
      <c r="M3" s="54">
        <v>17</v>
      </c>
      <c r="N3" s="54">
        <v>13</v>
      </c>
      <c r="O3" s="54"/>
      <c r="P3" s="54">
        <v>11</v>
      </c>
      <c r="Q3" s="54">
        <v>15</v>
      </c>
      <c r="R3" s="54">
        <f t="shared" ref="R3:R34" si="0">Q3-P3</f>
        <v>4</v>
      </c>
      <c r="S3" s="55">
        <f t="shared" ref="S3:S34" si="1">(Q3/P3)-1</f>
        <v>0.36363636363636354</v>
      </c>
      <c r="T3" s="1"/>
      <c r="V3" s="274"/>
      <c r="W3" s="275"/>
    </row>
    <row r="4" spans="1:23" s="51" customFormat="1" ht="15" customHeight="1" x14ac:dyDescent="0.25">
      <c r="A4" s="32">
        <v>27971</v>
      </c>
      <c r="B4" s="38" t="s">
        <v>1329</v>
      </c>
      <c r="C4" s="34">
        <v>37</v>
      </c>
      <c r="D4" s="35">
        <v>38</v>
      </c>
      <c r="E4" s="35">
        <v>31</v>
      </c>
      <c r="F4" s="36">
        <v>37</v>
      </c>
      <c r="G4" s="35">
        <v>34</v>
      </c>
      <c r="H4" s="35">
        <v>34</v>
      </c>
      <c r="I4" s="35">
        <v>29</v>
      </c>
      <c r="J4" s="37">
        <v>22</v>
      </c>
      <c r="K4" s="54">
        <v>22</v>
      </c>
      <c r="L4" s="54">
        <v>16</v>
      </c>
      <c r="M4" s="54">
        <v>19</v>
      </c>
      <c r="N4" s="54">
        <v>14</v>
      </c>
      <c r="O4" s="54">
        <v>13</v>
      </c>
      <c r="P4" s="54">
        <v>14</v>
      </c>
      <c r="Q4" s="54">
        <v>17</v>
      </c>
      <c r="R4" s="54">
        <f t="shared" si="0"/>
        <v>3</v>
      </c>
      <c r="S4" s="55">
        <f t="shared" si="1"/>
        <v>0.21428571428571419</v>
      </c>
      <c r="T4" s="277"/>
      <c r="V4" s="274"/>
      <c r="W4" s="275"/>
    </row>
    <row r="5" spans="1:23" s="51" customFormat="1" ht="15" customHeight="1" x14ac:dyDescent="0.25">
      <c r="A5" s="32">
        <v>1409</v>
      </c>
      <c r="B5" s="38" t="s">
        <v>1328</v>
      </c>
      <c r="C5" s="34">
        <v>28</v>
      </c>
      <c r="D5" s="208" t="s">
        <v>57</v>
      </c>
      <c r="E5" s="35">
        <v>29</v>
      </c>
      <c r="F5" s="36">
        <v>30</v>
      </c>
      <c r="G5" s="35">
        <v>28</v>
      </c>
      <c r="H5" s="35">
        <v>28</v>
      </c>
      <c r="I5" s="35">
        <v>24</v>
      </c>
      <c r="J5" s="37">
        <v>23</v>
      </c>
      <c r="K5" s="54">
        <v>22</v>
      </c>
      <c r="L5" s="54">
        <v>21</v>
      </c>
      <c r="M5" s="54">
        <v>19</v>
      </c>
      <c r="N5" s="54">
        <v>21</v>
      </c>
      <c r="O5" s="54">
        <v>20</v>
      </c>
      <c r="P5" s="54">
        <v>21</v>
      </c>
      <c r="Q5" s="54">
        <v>24</v>
      </c>
      <c r="R5" s="54">
        <f t="shared" si="0"/>
        <v>3</v>
      </c>
      <c r="S5" s="55">
        <f t="shared" si="1"/>
        <v>0.14285714285714279</v>
      </c>
      <c r="T5" s="1"/>
      <c r="V5" s="274"/>
      <c r="W5" s="275"/>
    </row>
    <row r="6" spans="1:23" s="51" customFormat="1" ht="15" customHeight="1" x14ac:dyDescent="0.25">
      <c r="A6" s="32">
        <v>28265</v>
      </c>
      <c r="B6" s="38" t="s">
        <v>1491</v>
      </c>
      <c r="C6" s="34">
        <v>25</v>
      </c>
      <c r="D6" s="35">
        <v>19</v>
      </c>
      <c r="E6" s="35">
        <v>21</v>
      </c>
      <c r="F6" s="36">
        <v>22</v>
      </c>
      <c r="G6" s="35">
        <v>21</v>
      </c>
      <c r="H6" s="35">
        <v>22</v>
      </c>
      <c r="I6" s="35">
        <v>21</v>
      </c>
      <c r="J6" s="37">
        <v>19</v>
      </c>
      <c r="K6" s="54">
        <v>20</v>
      </c>
      <c r="L6" s="54">
        <v>20</v>
      </c>
      <c r="M6" s="54">
        <v>18</v>
      </c>
      <c r="N6" s="54">
        <v>17</v>
      </c>
      <c r="O6" s="54">
        <v>14</v>
      </c>
      <c r="P6" s="54">
        <v>14</v>
      </c>
      <c r="Q6" s="54">
        <v>16</v>
      </c>
      <c r="R6" s="54">
        <f t="shared" si="0"/>
        <v>2</v>
      </c>
      <c r="S6" s="55">
        <f t="shared" si="1"/>
        <v>0.14285714285714279</v>
      </c>
      <c r="T6" s="1"/>
      <c r="V6" s="274"/>
      <c r="W6" s="275"/>
    </row>
    <row r="7" spans="1:23" s="51" customFormat="1" ht="15" customHeight="1" x14ac:dyDescent="0.25">
      <c r="A7" s="32">
        <v>1428</v>
      </c>
      <c r="B7" s="38" t="s">
        <v>1447</v>
      </c>
      <c r="C7" s="34">
        <v>68</v>
      </c>
      <c r="D7" s="35">
        <v>68</v>
      </c>
      <c r="E7" s="35">
        <v>84</v>
      </c>
      <c r="F7" s="36">
        <v>74</v>
      </c>
      <c r="G7" s="35">
        <v>86</v>
      </c>
      <c r="H7" s="35">
        <v>93</v>
      </c>
      <c r="I7" s="35">
        <v>89</v>
      </c>
      <c r="J7" s="37">
        <v>75</v>
      </c>
      <c r="K7" s="54">
        <v>70</v>
      </c>
      <c r="L7" s="54">
        <v>61</v>
      </c>
      <c r="M7" s="54">
        <v>50</v>
      </c>
      <c r="N7" s="54">
        <v>55</v>
      </c>
      <c r="O7" s="54">
        <v>57</v>
      </c>
      <c r="P7" s="54">
        <v>54</v>
      </c>
      <c r="Q7" s="54">
        <v>60</v>
      </c>
      <c r="R7" s="54">
        <f t="shared" si="0"/>
        <v>6</v>
      </c>
      <c r="S7" s="55">
        <f t="shared" si="1"/>
        <v>0.11111111111111116</v>
      </c>
      <c r="T7" s="1"/>
      <c r="V7" s="274"/>
      <c r="W7" s="275"/>
    </row>
    <row r="8" spans="1:23" s="51" customFormat="1" ht="15" customHeight="1" x14ac:dyDescent="0.25">
      <c r="A8" s="32">
        <v>1387</v>
      </c>
      <c r="B8" s="39" t="s">
        <v>1300</v>
      </c>
      <c r="C8" s="34">
        <v>15</v>
      </c>
      <c r="D8" s="35">
        <v>84</v>
      </c>
      <c r="E8" s="35">
        <v>76</v>
      </c>
      <c r="F8" s="36">
        <v>80</v>
      </c>
      <c r="G8" s="35">
        <v>79</v>
      </c>
      <c r="H8" s="35">
        <v>66</v>
      </c>
      <c r="I8" s="35">
        <v>56</v>
      </c>
      <c r="J8" s="37">
        <v>52</v>
      </c>
      <c r="K8" s="54">
        <v>51</v>
      </c>
      <c r="L8" s="54">
        <v>48</v>
      </c>
      <c r="M8" s="54">
        <v>48</v>
      </c>
      <c r="N8" s="54">
        <v>49</v>
      </c>
      <c r="O8" s="54">
        <v>43</v>
      </c>
      <c r="P8" s="54">
        <v>54</v>
      </c>
      <c r="Q8" s="54">
        <v>60</v>
      </c>
      <c r="R8" s="54">
        <f t="shared" si="0"/>
        <v>6</v>
      </c>
      <c r="S8" s="55">
        <f t="shared" si="1"/>
        <v>0.11111111111111116</v>
      </c>
      <c r="T8" s="1"/>
      <c r="V8" s="274"/>
      <c r="W8" s="275"/>
    </row>
    <row r="9" spans="1:23" s="51" customFormat="1" ht="15" customHeight="1" x14ac:dyDescent="0.25">
      <c r="A9" s="32">
        <v>1410</v>
      </c>
      <c r="B9" s="39" t="s">
        <v>1326</v>
      </c>
      <c r="C9" s="34">
        <v>46</v>
      </c>
      <c r="D9" s="35">
        <v>47</v>
      </c>
      <c r="E9" s="35">
        <v>50</v>
      </c>
      <c r="F9" s="36">
        <v>51</v>
      </c>
      <c r="G9" s="35">
        <v>51</v>
      </c>
      <c r="H9" s="35">
        <v>59</v>
      </c>
      <c r="I9" s="35">
        <v>53</v>
      </c>
      <c r="J9" s="37">
        <v>52</v>
      </c>
      <c r="K9" s="54">
        <v>54</v>
      </c>
      <c r="L9" s="54">
        <v>53</v>
      </c>
      <c r="M9" s="54">
        <v>46</v>
      </c>
      <c r="N9" s="54">
        <v>38</v>
      </c>
      <c r="O9" s="54">
        <v>34</v>
      </c>
      <c r="P9" s="54">
        <v>36</v>
      </c>
      <c r="Q9" s="54">
        <v>40</v>
      </c>
      <c r="R9" s="54">
        <f t="shared" si="0"/>
        <v>4</v>
      </c>
      <c r="S9" s="55">
        <f t="shared" si="1"/>
        <v>0.11111111111111116</v>
      </c>
      <c r="T9" s="1"/>
      <c r="V9" s="274"/>
      <c r="W9" s="275"/>
    </row>
    <row r="10" spans="1:23" s="51" customFormat="1" ht="15" customHeight="1" x14ac:dyDescent="0.25">
      <c r="A10" s="32">
        <v>21827</v>
      </c>
      <c r="B10" s="38" t="s">
        <v>1323</v>
      </c>
      <c r="C10" s="34">
        <v>35</v>
      </c>
      <c r="D10" s="35">
        <v>35</v>
      </c>
      <c r="E10" s="35">
        <v>28</v>
      </c>
      <c r="F10" s="36">
        <v>30</v>
      </c>
      <c r="G10" s="35">
        <v>33</v>
      </c>
      <c r="H10" s="35">
        <v>32</v>
      </c>
      <c r="I10" s="35">
        <v>35</v>
      </c>
      <c r="J10" s="37">
        <v>37</v>
      </c>
      <c r="K10" s="54">
        <v>36</v>
      </c>
      <c r="L10" s="54">
        <v>26</v>
      </c>
      <c r="M10" s="54">
        <v>28</v>
      </c>
      <c r="N10" s="54">
        <v>24</v>
      </c>
      <c r="O10" s="54">
        <v>22</v>
      </c>
      <c r="P10" s="54">
        <v>20</v>
      </c>
      <c r="Q10" s="54">
        <v>22</v>
      </c>
      <c r="R10" s="54">
        <f t="shared" si="0"/>
        <v>2</v>
      </c>
      <c r="S10" s="55">
        <f t="shared" si="1"/>
        <v>0.10000000000000009</v>
      </c>
      <c r="T10" s="1"/>
      <c r="V10" s="274"/>
      <c r="W10" s="275"/>
    </row>
    <row r="11" spans="1:23" s="51" customFormat="1" ht="15" customHeight="1" x14ac:dyDescent="0.25">
      <c r="A11" s="32">
        <v>80851</v>
      </c>
      <c r="B11" s="39" t="s">
        <v>1485</v>
      </c>
      <c r="C11" s="34">
        <v>41</v>
      </c>
      <c r="D11" s="35">
        <v>40</v>
      </c>
      <c r="E11" s="35">
        <v>40</v>
      </c>
      <c r="F11" s="36">
        <v>36</v>
      </c>
      <c r="G11" s="35">
        <v>44</v>
      </c>
      <c r="H11" s="35">
        <v>40</v>
      </c>
      <c r="I11" s="35">
        <v>39</v>
      </c>
      <c r="J11" s="37">
        <v>41</v>
      </c>
      <c r="K11" s="54">
        <v>34</v>
      </c>
      <c r="L11" s="54">
        <v>37</v>
      </c>
      <c r="M11" s="54">
        <v>38</v>
      </c>
      <c r="N11" s="54">
        <v>43</v>
      </c>
      <c r="O11" s="54">
        <v>48</v>
      </c>
      <c r="P11" s="54">
        <v>35</v>
      </c>
      <c r="Q11" s="54">
        <v>38</v>
      </c>
      <c r="R11" s="54">
        <f t="shared" si="0"/>
        <v>3</v>
      </c>
      <c r="S11" s="55">
        <f t="shared" si="1"/>
        <v>8.5714285714285632E-2</v>
      </c>
      <c r="T11" s="1"/>
      <c r="V11" s="274"/>
      <c r="W11" s="275"/>
    </row>
    <row r="12" spans="1:23" s="51" customFormat="1" ht="15" customHeight="1" x14ac:dyDescent="0.25">
      <c r="A12" s="32">
        <v>1411</v>
      </c>
      <c r="B12" s="38" t="s">
        <v>1562</v>
      </c>
      <c r="C12" s="34">
        <v>48</v>
      </c>
      <c r="D12" s="35">
        <v>47</v>
      </c>
      <c r="E12" s="35">
        <v>47</v>
      </c>
      <c r="F12" s="36">
        <v>49</v>
      </c>
      <c r="G12" s="35">
        <v>50</v>
      </c>
      <c r="H12" s="35">
        <v>49</v>
      </c>
      <c r="I12" s="35">
        <v>45</v>
      </c>
      <c r="J12" s="37">
        <v>45</v>
      </c>
      <c r="K12" s="54">
        <v>36</v>
      </c>
      <c r="L12" s="54">
        <v>30</v>
      </c>
      <c r="M12" s="54">
        <v>33</v>
      </c>
      <c r="N12" s="54">
        <v>27</v>
      </c>
      <c r="O12" s="54">
        <v>32</v>
      </c>
      <c r="P12" s="54">
        <v>37</v>
      </c>
      <c r="Q12" s="54">
        <v>40</v>
      </c>
      <c r="R12" s="54">
        <f t="shared" si="0"/>
        <v>3</v>
      </c>
      <c r="S12" s="55">
        <f t="shared" si="1"/>
        <v>8.1081081081081141E-2</v>
      </c>
      <c r="T12" s="1"/>
      <c r="V12" s="274"/>
      <c r="W12" s="275"/>
    </row>
    <row r="13" spans="1:23" s="51" customFormat="1" ht="15" customHeight="1" x14ac:dyDescent="0.25">
      <c r="A13" s="32">
        <v>1416</v>
      </c>
      <c r="B13" s="38" t="s">
        <v>1306</v>
      </c>
      <c r="C13" s="34">
        <v>62</v>
      </c>
      <c r="D13" s="35">
        <v>61</v>
      </c>
      <c r="E13" s="35">
        <v>61</v>
      </c>
      <c r="F13" s="36">
        <v>61</v>
      </c>
      <c r="G13" s="35">
        <v>66</v>
      </c>
      <c r="H13" s="35">
        <v>63</v>
      </c>
      <c r="I13" s="35">
        <v>63</v>
      </c>
      <c r="J13" s="37">
        <v>60</v>
      </c>
      <c r="K13" s="54">
        <v>59</v>
      </c>
      <c r="L13" s="54">
        <v>58</v>
      </c>
      <c r="M13" s="54">
        <v>58</v>
      </c>
      <c r="N13" s="54">
        <v>61</v>
      </c>
      <c r="O13" s="54">
        <v>60</v>
      </c>
      <c r="P13" s="54">
        <v>62</v>
      </c>
      <c r="Q13" s="54">
        <v>66</v>
      </c>
      <c r="R13" s="54">
        <f t="shared" si="0"/>
        <v>4</v>
      </c>
      <c r="S13" s="55">
        <f t="shared" si="1"/>
        <v>6.4516129032258007E-2</v>
      </c>
      <c r="T13" s="1"/>
      <c r="V13" s="274"/>
      <c r="W13" s="275"/>
    </row>
    <row r="14" spans="1:23" s="51" customFormat="1" ht="15" customHeight="1" x14ac:dyDescent="0.25">
      <c r="A14" s="32">
        <v>1398</v>
      </c>
      <c r="B14" s="38" t="s">
        <v>1470</v>
      </c>
      <c r="C14" s="34">
        <v>31</v>
      </c>
      <c r="D14" s="35">
        <v>33</v>
      </c>
      <c r="E14" s="35">
        <v>36</v>
      </c>
      <c r="F14" s="36">
        <v>35</v>
      </c>
      <c r="G14" s="35">
        <v>34</v>
      </c>
      <c r="H14" s="35">
        <v>34</v>
      </c>
      <c r="I14" s="35">
        <v>33</v>
      </c>
      <c r="J14" s="37">
        <v>50</v>
      </c>
      <c r="K14" s="54">
        <v>44</v>
      </c>
      <c r="L14" s="54">
        <v>43</v>
      </c>
      <c r="M14" s="54">
        <v>42</v>
      </c>
      <c r="N14" s="54">
        <v>40</v>
      </c>
      <c r="O14" s="54">
        <v>40</v>
      </c>
      <c r="P14" s="54">
        <v>34</v>
      </c>
      <c r="Q14" s="54">
        <v>36</v>
      </c>
      <c r="R14" s="54">
        <f t="shared" si="0"/>
        <v>2</v>
      </c>
      <c r="S14" s="55">
        <f t="shared" si="1"/>
        <v>5.8823529411764719E-2</v>
      </c>
      <c r="T14" s="1"/>
      <c r="V14" s="274"/>
      <c r="W14" s="275"/>
    </row>
    <row r="15" spans="1:23" s="51" customFormat="1" ht="15" customHeight="1" x14ac:dyDescent="0.25">
      <c r="A15" s="32">
        <v>1408</v>
      </c>
      <c r="B15" s="39" t="s">
        <v>1320</v>
      </c>
      <c r="C15" s="34">
        <v>78</v>
      </c>
      <c r="D15" s="35">
        <v>75</v>
      </c>
      <c r="E15" s="35">
        <v>75</v>
      </c>
      <c r="F15" s="36">
        <v>78</v>
      </c>
      <c r="G15" s="35">
        <v>75</v>
      </c>
      <c r="H15" s="35">
        <v>76</v>
      </c>
      <c r="I15" s="35">
        <v>66</v>
      </c>
      <c r="J15" s="37">
        <v>67</v>
      </c>
      <c r="K15" s="54">
        <v>64</v>
      </c>
      <c r="L15" s="54">
        <v>71</v>
      </c>
      <c r="M15" s="54">
        <v>70</v>
      </c>
      <c r="N15" s="54">
        <v>60</v>
      </c>
      <c r="O15" s="54">
        <v>56</v>
      </c>
      <c r="P15" s="54">
        <v>55</v>
      </c>
      <c r="Q15" s="54">
        <v>58</v>
      </c>
      <c r="R15" s="54">
        <f t="shared" si="0"/>
        <v>3</v>
      </c>
      <c r="S15" s="55">
        <f t="shared" si="1"/>
        <v>5.4545454545454453E-2</v>
      </c>
      <c r="T15" s="1"/>
      <c r="V15" s="274"/>
      <c r="W15" s="275"/>
    </row>
    <row r="16" spans="1:23" s="51" customFormat="1" ht="15" customHeight="1" x14ac:dyDescent="0.25">
      <c r="A16" s="32">
        <v>1419</v>
      </c>
      <c r="B16" s="38" t="s">
        <v>1455</v>
      </c>
      <c r="C16" s="34">
        <v>68</v>
      </c>
      <c r="D16" s="35">
        <v>61</v>
      </c>
      <c r="E16" s="35">
        <v>57</v>
      </c>
      <c r="F16" s="36">
        <v>55</v>
      </c>
      <c r="G16" s="35">
        <v>47</v>
      </c>
      <c r="H16" s="35">
        <v>41</v>
      </c>
      <c r="I16" s="35">
        <v>37</v>
      </c>
      <c r="J16" s="37">
        <v>37</v>
      </c>
      <c r="K16" s="54">
        <v>31</v>
      </c>
      <c r="L16" s="54">
        <v>28</v>
      </c>
      <c r="M16" s="54">
        <v>28</v>
      </c>
      <c r="N16" s="54">
        <v>27</v>
      </c>
      <c r="O16" s="54">
        <v>30</v>
      </c>
      <c r="P16" s="54">
        <v>22</v>
      </c>
      <c r="Q16" s="54">
        <v>23</v>
      </c>
      <c r="R16" s="54">
        <f t="shared" si="0"/>
        <v>1</v>
      </c>
      <c r="S16" s="55">
        <f t="shared" si="1"/>
        <v>4.5454545454545414E-2</v>
      </c>
      <c r="T16" s="1"/>
      <c r="V16" s="274"/>
      <c r="W16" s="275"/>
    </row>
    <row r="17" spans="1:23" s="51" customFormat="1" ht="15" customHeight="1" x14ac:dyDescent="0.25">
      <c r="A17" s="32">
        <v>28547</v>
      </c>
      <c r="B17" s="33" t="s">
        <v>1298</v>
      </c>
      <c r="C17" s="34">
        <v>27</v>
      </c>
      <c r="D17" s="35">
        <v>23</v>
      </c>
      <c r="E17" s="35">
        <v>22</v>
      </c>
      <c r="F17" s="36">
        <v>24</v>
      </c>
      <c r="G17" s="35">
        <v>24</v>
      </c>
      <c r="H17" s="35">
        <v>24</v>
      </c>
      <c r="I17" s="35">
        <v>19</v>
      </c>
      <c r="J17" s="37">
        <v>23</v>
      </c>
      <c r="K17" s="54">
        <v>25</v>
      </c>
      <c r="L17" s="54">
        <v>24</v>
      </c>
      <c r="M17" s="54">
        <v>27</v>
      </c>
      <c r="N17" s="54">
        <v>21</v>
      </c>
      <c r="O17" s="54">
        <v>20</v>
      </c>
      <c r="P17" s="54">
        <v>23</v>
      </c>
      <c r="Q17" s="54">
        <v>24</v>
      </c>
      <c r="R17" s="54">
        <f t="shared" si="0"/>
        <v>1</v>
      </c>
      <c r="S17" s="55">
        <f t="shared" si="1"/>
        <v>4.3478260869565188E-2</v>
      </c>
      <c r="T17" s="1"/>
      <c r="V17" s="274"/>
      <c r="W17" s="275"/>
    </row>
    <row r="18" spans="1:23" s="51" customFormat="1" ht="15" customHeight="1" x14ac:dyDescent="0.25">
      <c r="A18" s="32">
        <v>1399</v>
      </c>
      <c r="B18" s="38" t="s">
        <v>1333</v>
      </c>
      <c r="C18" s="34">
        <v>50</v>
      </c>
      <c r="D18" s="35">
        <v>47</v>
      </c>
      <c r="E18" s="35">
        <v>46</v>
      </c>
      <c r="F18" s="36">
        <v>47</v>
      </c>
      <c r="G18" s="35">
        <v>46</v>
      </c>
      <c r="H18" s="35">
        <v>44</v>
      </c>
      <c r="I18" s="35">
        <v>42</v>
      </c>
      <c r="J18" s="37">
        <v>44</v>
      </c>
      <c r="K18" s="54">
        <v>41</v>
      </c>
      <c r="L18" s="54">
        <v>36</v>
      </c>
      <c r="M18" s="54">
        <v>33</v>
      </c>
      <c r="N18" s="54">
        <v>31</v>
      </c>
      <c r="O18" s="54">
        <v>30</v>
      </c>
      <c r="P18" s="54">
        <v>33</v>
      </c>
      <c r="Q18" s="54">
        <v>34</v>
      </c>
      <c r="R18" s="54">
        <f t="shared" si="0"/>
        <v>1</v>
      </c>
      <c r="S18" s="55">
        <f t="shared" si="1"/>
        <v>3.0303030303030276E-2</v>
      </c>
      <c r="T18" s="1"/>
      <c r="V18" s="274"/>
      <c r="W18" s="275"/>
    </row>
    <row r="19" spans="1:23" s="51" customFormat="1" ht="15" customHeight="1" x14ac:dyDescent="0.25">
      <c r="A19" s="32">
        <v>1413</v>
      </c>
      <c r="B19" s="38" t="s">
        <v>1493</v>
      </c>
      <c r="C19" s="34">
        <v>64</v>
      </c>
      <c r="D19" s="35">
        <v>64</v>
      </c>
      <c r="E19" s="35">
        <v>56</v>
      </c>
      <c r="F19" s="36">
        <v>54</v>
      </c>
      <c r="G19" s="35">
        <v>59</v>
      </c>
      <c r="H19" s="35">
        <v>56</v>
      </c>
      <c r="I19" s="35">
        <v>56</v>
      </c>
      <c r="J19" s="37">
        <v>49</v>
      </c>
      <c r="K19" s="54">
        <v>46</v>
      </c>
      <c r="L19" s="54">
        <v>47</v>
      </c>
      <c r="M19" s="54">
        <v>43</v>
      </c>
      <c r="N19" s="54">
        <v>44</v>
      </c>
      <c r="O19" s="54">
        <v>42</v>
      </c>
      <c r="P19" s="54">
        <v>44</v>
      </c>
      <c r="Q19" s="54">
        <v>45</v>
      </c>
      <c r="R19" s="54">
        <f t="shared" si="0"/>
        <v>1</v>
      </c>
      <c r="S19" s="55">
        <f t="shared" si="1"/>
        <v>2.2727272727272707E-2</v>
      </c>
      <c r="T19" s="1"/>
      <c r="V19" s="274"/>
      <c r="W19" s="275"/>
    </row>
    <row r="20" spans="1:23" s="51" customFormat="1" ht="15" customHeight="1" x14ac:dyDescent="0.25">
      <c r="A20" s="32">
        <v>1406</v>
      </c>
      <c r="B20" s="33" t="s">
        <v>1295</v>
      </c>
      <c r="C20" s="34">
        <v>56</v>
      </c>
      <c r="D20" s="35">
        <v>55</v>
      </c>
      <c r="E20" s="35">
        <v>48</v>
      </c>
      <c r="F20" s="36">
        <v>54</v>
      </c>
      <c r="G20" s="35">
        <v>69</v>
      </c>
      <c r="H20" s="35">
        <v>71</v>
      </c>
      <c r="I20" s="35">
        <v>67</v>
      </c>
      <c r="J20" s="37">
        <v>73</v>
      </c>
      <c r="K20" s="54">
        <v>64</v>
      </c>
      <c r="L20" s="54">
        <v>58</v>
      </c>
      <c r="M20" s="54">
        <v>56</v>
      </c>
      <c r="N20" s="54">
        <v>57</v>
      </c>
      <c r="O20" s="54">
        <v>55</v>
      </c>
      <c r="P20" s="54">
        <v>57</v>
      </c>
      <c r="Q20" s="54">
        <v>58</v>
      </c>
      <c r="R20" s="54">
        <f t="shared" si="0"/>
        <v>1</v>
      </c>
      <c r="S20" s="55">
        <f t="shared" si="1"/>
        <v>1.7543859649122862E-2</v>
      </c>
      <c r="T20" s="1"/>
      <c r="V20" s="274"/>
      <c r="W20" s="275"/>
    </row>
    <row r="21" spans="1:23" s="51" customFormat="1" ht="15" customHeight="1" x14ac:dyDescent="0.25">
      <c r="A21" s="32">
        <v>1417</v>
      </c>
      <c r="B21" s="33" t="s">
        <v>1494</v>
      </c>
      <c r="C21" s="34">
        <v>95</v>
      </c>
      <c r="D21" s="35">
        <v>104</v>
      </c>
      <c r="E21" s="35">
        <v>99</v>
      </c>
      <c r="F21" s="36">
        <v>97</v>
      </c>
      <c r="G21" s="35">
        <v>92</v>
      </c>
      <c r="H21" s="35">
        <v>92</v>
      </c>
      <c r="I21" s="35">
        <v>82</v>
      </c>
      <c r="J21" s="37">
        <v>71</v>
      </c>
      <c r="K21" s="54">
        <v>70</v>
      </c>
      <c r="L21" s="54">
        <v>66</v>
      </c>
      <c r="M21" s="54">
        <v>69</v>
      </c>
      <c r="N21" s="54">
        <v>70</v>
      </c>
      <c r="O21" s="54">
        <v>79</v>
      </c>
      <c r="P21" s="54">
        <v>73</v>
      </c>
      <c r="Q21" s="54">
        <v>73</v>
      </c>
      <c r="R21" s="54">
        <f t="shared" si="0"/>
        <v>0</v>
      </c>
      <c r="S21" s="55">
        <f t="shared" si="1"/>
        <v>0</v>
      </c>
      <c r="T21" s="1"/>
      <c r="V21" s="274"/>
      <c r="W21" s="275"/>
    </row>
    <row r="22" spans="1:23" s="51" customFormat="1" ht="15" customHeight="1" x14ac:dyDescent="0.25">
      <c r="A22" s="32">
        <v>1412</v>
      </c>
      <c r="B22" s="38" t="s">
        <v>1304</v>
      </c>
      <c r="C22" s="34">
        <v>52</v>
      </c>
      <c r="D22" s="35">
        <v>44</v>
      </c>
      <c r="E22" s="35">
        <v>47</v>
      </c>
      <c r="F22" s="36">
        <v>56</v>
      </c>
      <c r="G22" s="35">
        <v>53</v>
      </c>
      <c r="H22" s="35">
        <v>53</v>
      </c>
      <c r="I22" s="35">
        <v>47</v>
      </c>
      <c r="J22" s="37">
        <v>48</v>
      </c>
      <c r="K22" s="54">
        <v>50</v>
      </c>
      <c r="L22" s="54">
        <v>49</v>
      </c>
      <c r="M22" s="54">
        <v>47</v>
      </c>
      <c r="N22" s="54">
        <v>45</v>
      </c>
      <c r="O22" s="54">
        <v>45</v>
      </c>
      <c r="P22" s="54">
        <v>43</v>
      </c>
      <c r="Q22" s="54">
        <v>43</v>
      </c>
      <c r="R22" s="54">
        <f t="shared" si="0"/>
        <v>0</v>
      </c>
      <c r="S22" s="55">
        <f t="shared" si="1"/>
        <v>0</v>
      </c>
      <c r="T22" s="1"/>
      <c r="V22" s="274"/>
      <c r="W22" s="275"/>
    </row>
    <row r="23" spans="1:23" s="51" customFormat="1" ht="15" customHeight="1" x14ac:dyDescent="0.25">
      <c r="A23" s="32">
        <v>21826</v>
      </c>
      <c r="B23" s="39" t="s">
        <v>1319</v>
      </c>
      <c r="C23" s="34">
        <v>63</v>
      </c>
      <c r="D23" s="35">
        <v>66</v>
      </c>
      <c r="E23" s="35">
        <v>68</v>
      </c>
      <c r="F23" s="36">
        <v>73</v>
      </c>
      <c r="G23" s="35">
        <v>67</v>
      </c>
      <c r="H23" s="35">
        <v>63</v>
      </c>
      <c r="I23" s="35">
        <v>60</v>
      </c>
      <c r="J23" s="37">
        <v>63</v>
      </c>
      <c r="K23" s="54">
        <v>65</v>
      </c>
      <c r="L23" s="54">
        <v>58</v>
      </c>
      <c r="M23" s="54">
        <v>51</v>
      </c>
      <c r="N23" s="54">
        <v>48</v>
      </c>
      <c r="O23" s="54">
        <v>45</v>
      </c>
      <c r="P23" s="54">
        <v>38</v>
      </c>
      <c r="Q23" s="54">
        <v>38</v>
      </c>
      <c r="R23" s="54">
        <f t="shared" si="0"/>
        <v>0</v>
      </c>
      <c r="S23" s="55">
        <f t="shared" si="1"/>
        <v>0</v>
      </c>
      <c r="T23" s="1"/>
      <c r="V23" s="274"/>
      <c r="W23" s="275"/>
    </row>
    <row r="24" spans="1:23" s="51" customFormat="1" ht="15" customHeight="1" x14ac:dyDescent="0.25">
      <c r="A24" s="32">
        <v>1393</v>
      </c>
      <c r="B24" s="38" t="s">
        <v>1337</v>
      </c>
      <c r="C24" s="34">
        <v>31</v>
      </c>
      <c r="D24" s="35">
        <v>28</v>
      </c>
      <c r="E24" s="35">
        <v>34</v>
      </c>
      <c r="F24" s="36">
        <v>27</v>
      </c>
      <c r="G24" s="35">
        <v>27</v>
      </c>
      <c r="H24" s="35">
        <v>28</v>
      </c>
      <c r="I24" s="35">
        <v>31</v>
      </c>
      <c r="J24" s="37">
        <v>37</v>
      </c>
      <c r="K24" s="54">
        <v>38</v>
      </c>
      <c r="L24" s="54">
        <v>27</v>
      </c>
      <c r="M24" s="54">
        <v>30</v>
      </c>
      <c r="N24" s="54">
        <v>30</v>
      </c>
      <c r="O24" s="54">
        <v>28</v>
      </c>
      <c r="P24" s="54">
        <v>23</v>
      </c>
      <c r="Q24" s="54">
        <v>23</v>
      </c>
      <c r="R24" s="54">
        <f t="shared" si="0"/>
        <v>0</v>
      </c>
      <c r="S24" s="55">
        <f t="shared" si="1"/>
        <v>0</v>
      </c>
      <c r="T24" s="1"/>
      <c r="V24" s="274"/>
      <c r="W24" s="275"/>
    </row>
    <row r="25" spans="1:23" s="51" customFormat="1" ht="15" customHeight="1" x14ac:dyDescent="0.25">
      <c r="A25" s="32">
        <v>24507</v>
      </c>
      <c r="B25" s="38" t="s">
        <v>1325</v>
      </c>
      <c r="C25" s="34">
        <v>25</v>
      </c>
      <c r="D25" s="35">
        <v>26</v>
      </c>
      <c r="E25" s="35">
        <v>28</v>
      </c>
      <c r="F25" s="36">
        <v>28</v>
      </c>
      <c r="G25" s="35">
        <v>28</v>
      </c>
      <c r="H25" s="35">
        <v>25</v>
      </c>
      <c r="I25" s="35">
        <v>29</v>
      </c>
      <c r="J25" s="37">
        <v>33</v>
      </c>
      <c r="K25" s="54">
        <v>33</v>
      </c>
      <c r="L25" s="54">
        <v>31</v>
      </c>
      <c r="M25" s="54">
        <v>27</v>
      </c>
      <c r="N25" s="54">
        <v>30</v>
      </c>
      <c r="O25" s="54">
        <v>28</v>
      </c>
      <c r="P25" s="54">
        <v>22</v>
      </c>
      <c r="Q25" s="54">
        <v>22</v>
      </c>
      <c r="R25" s="54">
        <f t="shared" si="0"/>
        <v>0</v>
      </c>
      <c r="S25" s="55">
        <f t="shared" si="1"/>
        <v>0</v>
      </c>
      <c r="T25" s="1"/>
      <c r="V25" s="274"/>
      <c r="W25" s="275"/>
    </row>
    <row r="26" spans="1:23" s="51" customFormat="1" ht="15" customHeight="1" x14ac:dyDescent="0.25">
      <c r="A26" s="32">
        <v>1426</v>
      </c>
      <c r="B26" s="39" t="s">
        <v>1487</v>
      </c>
      <c r="C26" s="34">
        <v>56</v>
      </c>
      <c r="D26" s="35">
        <v>57</v>
      </c>
      <c r="E26" s="35">
        <v>49</v>
      </c>
      <c r="F26" s="36">
        <v>53</v>
      </c>
      <c r="G26" s="35">
        <v>53</v>
      </c>
      <c r="H26" s="35">
        <v>63</v>
      </c>
      <c r="I26" s="35">
        <v>62</v>
      </c>
      <c r="J26" s="37">
        <v>48</v>
      </c>
      <c r="K26" s="54">
        <v>33</v>
      </c>
      <c r="L26" s="54">
        <v>29</v>
      </c>
      <c r="M26" s="54">
        <v>27</v>
      </c>
      <c r="N26" s="54">
        <v>27</v>
      </c>
      <c r="O26" s="54">
        <v>25</v>
      </c>
      <c r="P26" s="54">
        <v>21</v>
      </c>
      <c r="Q26" s="54">
        <v>21</v>
      </c>
      <c r="R26" s="54">
        <f t="shared" si="0"/>
        <v>0</v>
      </c>
      <c r="S26" s="55">
        <f t="shared" si="1"/>
        <v>0</v>
      </c>
      <c r="T26" s="1"/>
      <c r="V26" s="274"/>
      <c r="W26" s="275"/>
    </row>
    <row r="27" spans="1:23" s="51" customFormat="1" ht="15" customHeight="1" x14ac:dyDescent="0.25">
      <c r="A27" s="32">
        <v>1415</v>
      </c>
      <c r="B27" s="38" t="s">
        <v>1305</v>
      </c>
      <c r="C27" s="34">
        <v>30</v>
      </c>
      <c r="D27" s="35">
        <v>28</v>
      </c>
      <c r="E27" s="35">
        <v>29</v>
      </c>
      <c r="F27" s="36">
        <v>30</v>
      </c>
      <c r="G27" s="35">
        <v>31</v>
      </c>
      <c r="H27" s="35">
        <v>31</v>
      </c>
      <c r="I27" s="35">
        <v>27</v>
      </c>
      <c r="J27" s="37">
        <v>25</v>
      </c>
      <c r="K27" s="54">
        <v>22</v>
      </c>
      <c r="L27" s="54">
        <v>21</v>
      </c>
      <c r="M27" s="54">
        <v>21</v>
      </c>
      <c r="N27" s="54">
        <v>20</v>
      </c>
      <c r="O27" s="54">
        <v>20</v>
      </c>
      <c r="P27" s="54">
        <v>20</v>
      </c>
      <c r="Q27" s="54">
        <v>20</v>
      </c>
      <c r="R27" s="54">
        <f t="shared" si="0"/>
        <v>0</v>
      </c>
      <c r="S27" s="55">
        <f t="shared" si="1"/>
        <v>0</v>
      </c>
      <c r="T27" s="1"/>
      <c r="V27" s="274"/>
      <c r="W27" s="275"/>
    </row>
    <row r="28" spans="1:23" s="51" customFormat="1" ht="15" customHeight="1" x14ac:dyDescent="0.25">
      <c r="A28" s="32">
        <v>1424</v>
      </c>
      <c r="B28" s="38" t="s">
        <v>1317</v>
      </c>
      <c r="C28" s="34">
        <v>34</v>
      </c>
      <c r="D28" s="35">
        <v>28</v>
      </c>
      <c r="E28" s="35">
        <v>28</v>
      </c>
      <c r="F28" s="36">
        <v>26</v>
      </c>
      <c r="G28" s="35">
        <v>32</v>
      </c>
      <c r="H28" s="35">
        <v>38</v>
      </c>
      <c r="I28" s="35">
        <v>35</v>
      </c>
      <c r="J28" s="37">
        <v>45</v>
      </c>
      <c r="K28" s="54">
        <v>36</v>
      </c>
      <c r="L28" s="54">
        <v>30</v>
      </c>
      <c r="M28" s="54">
        <v>23</v>
      </c>
      <c r="N28" s="54">
        <v>21</v>
      </c>
      <c r="O28" s="54">
        <v>19</v>
      </c>
      <c r="P28" s="54">
        <v>17</v>
      </c>
      <c r="Q28" s="54">
        <v>17</v>
      </c>
      <c r="R28" s="54">
        <f t="shared" si="0"/>
        <v>0</v>
      </c>
      <c r="S28" s="55">
        <f t="shared" si="1"/>
        <v>0</v>
      </c>
      <c r="T28" s="1"/>
      <c r="V28" s="274"/>
      <c r="W28" s="275"/>
    </row>
    <row r="29" spans="1:23" s="51" customFormat="1" ht="15" customHeight="1" x14ac:dyDescent="0.25">
      <c r="A29" s="32">
        <v>22583</v>
      </c>
      <c r="B29" s="38" t="s">
        <v>1330</v>
      </c>
      <c r="C29" s="34">
        <v>20</v>
      </c>
      <c r="D29" s="35">
        <v>23</v>
      </c>
      <c r="E29" s="35">
        <v>20</v>
      </c>
      <c r="F29" s="36">
        <v>22</v>
      </c>
      <c r="G29" s="35">
        <v>20</v>
      </c>
      <c r="H29" s="35">
        <v>18</v>
      </c>
      <c r="I29" s="35">
        <v>18</v>
      </c>
      <c r="J29" s="37">
        <v>17</v>
      </c>
      <c r="K29" s="54">
        <v>20</v>
      </c>
      <c r="L29" s="54">
        <v>18</v>
      </c>
      <c r="M29" s="54">
        <v>19</v>
      </c>
      <c r="N29" s="54">
        <v>18</v>
      </c>
      <c r="O29" s="54">
        <v>19</v>
      </c>
      <c r="P29" s="54">
        <v>16</v>
      </c>
      <c r="Q29" s="54">
        <v>16</v>
      </c>
      <c r="R29" s="54">
        <f t="shared" si="0"/>
        <v>0</v>
      </c>
      <c r="S29" s="55">
        <f t="shared" si="1"/>
        <v>0</v>
      </c>
      <c r="T29" s="1"/>
      <c r="V29" s="274"/>
      <c r="W29" s="275"/>
    </row>
    <row r="30" spans="1:23" s="51" customFormat="1" ht="15" customHeight="1" x14ac:dyDescent="0.25">
      <c r="A30" s="32">
        <v>1425</v>
      </c>
      <c r="B30" s="38" t="s">
        <v>1309</v>
      </c>
      <c r="C30" s="34">
        <v>25</v>
      </c>
      <c r="D30" s="35">
        <v>24</v>
      </c>
      <c r="E30" s="35">
        <v>27</v>
      </c>
      <c r="F30" s="36">
        <v>29</v>
      </c>
      <c r="G30" s="35">
        <v>33</v>
      </c>
      <c r="H30" s="35">
        <v>39</v>
      </c>
      <c r="I30" s="35">
        <v>22</v>
      </c>
      <c r="J30" s="37">
        <v>21</v>
      </c>
      <c r="K30" s="54">
        <v>22</v>
      </c>
      <c r="L30" s="54">
        <v>18</v>
      </c>
      <c r="M30" s="54">
        <v>18</v>
      </c>
      <c r="N30" s="54">
        <v>17</v>
      </c>
      <c r="O30" s="54">
        <v>16</v>
      </c>
      <c r="P30" s="54">
        <v>14</v>
      </c>
      <c r="Q30" s="54">
        <v>14</v>
      </c>
      <c r="R30" s="54">
        <f t="shared" si="0"/>
        <v>0</v>
      </c>
      <c r="S30" s="55">
        <f t="shared" si="1"/>
        <v>0</v>
      </c>
      <c r="T30" s="1"/>
      <c r="V30" s="274"/>
      <c r="W30" s="275"/>
    </row>
    <row r="31" spans="1:23" s="51" customFormat="1" ht="15" customHeight="1" x14ac:dyDescent="0.25">
      <c r="A31" s="32">
        <v>1392</v>
      </c>
      <c r="B31" s="38" t="s">
        <v>1332</v>
      </c>
      <c r="C31" s="34">
        <v>32</v>
      </c>
      <c r="D31" s="35">
        <v>29</v>
      </c>
      <c r="E31" s="35">
        <v>36</v>
      </c>
      <c r="F31" s="36">
        <v>33</v>
      </c>
      <c r="G31" s="35">
        <v>37</v>
      </c>
      <c r="H31" s="35">
        <v>34</v>
      </c>
      <c r="I31" s="35">
        <v>33</v>
      </c>
      <c r="J31" s="37">
        <v>30</v>
      </c>
      <c r="K31" s="54">
        <v>31</v>
      </c>
      <c r="L31" s="54">
        <v>29</v>
      </c>
      <c r="M31" s="54">
        <v>27</v>
      </c>
      <c r="N31" s="54">
        <v>18</v>
      </c>
      <c r="O31" s="54">
        <v>19</v>
      </c>
      <c r="P31" s="54">
        <v>14</v>
      </c>
      <c r="Q31" s="54">
        <v>14</v>
      </c>
      <c r="R31" s="54">
        <f t="shared" si="0"/>
        <v>0</v>
      </c>
      <c r="S31" s="55">
        <f t="shared" si="1"/>
        <v>0</v>
      </c>
      <c r="T31" s="1"/>
      <c r="V31" s="274"/>
      <c r="W31" s="275"/>
    </row>
    <row r="32" spans="1:23" s="51" customFormat="1" ht="15" customHeight="1" x14ac:dyDescent="0.25">
      <c r="A32" s="32">
        <v>22547</v>
      </c>
      <c r="B32" s="38" t="s">
        <v>1489</v>
      </c>
      <c r="C32" s="34">
        <v>19</v>
      </c>
      <c r="D32" s="35">
        <v>21</v>
      </c>
      <c r="E32" s="35">
        <v>19</v>
      </c>
      <c r="F32" s="36">
        <v>18</v>
      </c>
      <c r="G32" s="35">
        <v>17</v>
      </c>
      <c r="H32" s="35">
        <v>21</v>
      </c>
      <c r="I32" s="35">
        <v>20</v>
      </c>
      <c r="J32" s="37">
        <v>22</v>
      </c>
      <c r="K32" s="54">
        <v>19</v>
      </c>
      <c r="L32" s="54">
        <v>19</v>
      </c>
      <c r="M32" s="54">
        <v>19</v>
      </c>
      <c r="N32" s="54">
        <v>15</v>
      </c>
      <c r="O32" s="54">
        <v>11</v>
      </c>
      <c r="P32" s="54">
        <v>13</v>
      </c>
      <c r="Q32" s="54">
        <v>13</v>
      </c>
      <c r="R32" s="54">
        <f t="shared" si="0"/>
        <v>0</v>
      </c>
      <c r="S32" s="55">
        <f t="shared" si="1"/>
        <v>0</v>
      </c>
      <c r="T32" s="1"/>
      <c r="V32" s="274"/>
      <c r="W32" s="275"/>
    </row>
    <row r="33" spans="1:23" s="51" customFormat="1" ht="15" customHeight="1" x14ac:dyDescent="0.25">
      <c r="A33" s="32">
        <v>25512</v>
      </c>
      <c r="B33" s="38" t="s">
        <v>1312</v>
      </c>
      <c r="C33" s="34">
        <v>19</v>
      </c>
      <c r="D33" s="35">
        <v>20</v>
      </c>
      <c r="E33" s="35">
        <v>19</v>
      </c>
      <c r="F33" s="36">
        <v>20</v>
      </c>
      <c r="G33" s="35">
        <v>18</v>
      </c>
      <c r="H33" s="35">
        <v>20</v>
      </c>
      <c r="I33" s="35">
        <v>18</v>
      </c>
      <c r="J33" s="37">
        <v>15</v>
      </c>
      <c r="K33" s="54">
        <v>12</v>
      </c>
      <c r="L33" s="54">
        <v>13</v>
      </c>
      <c r="M33" s="54">
        <v>13</v>
      </c>
      <c r="N33" s="54">
        <v>11</v>
      </c>
      <c r="O33" s="54">
        <v>13</v>
      </c>
      <c r="P33" s="54">
        <v>12</v>
      </c>
      <c r="Q33" s="54">
        <v>12</v>
      </c>
      <c r="R33" s="54">
        <f t="shared" si="0"/>
        <v>0</v>
      </c>
      <c r="S33" s="55">
        <f t="shared" si="1"/>
        <v>0</v>
      </c>
      <c r="T33" s="1"/>
      <c r="V33" s="274"/>
      <c r="W33" s="275"/>
    </row>
    <row r="34" spans="1:23" s="51" customFormat="1" ht="15" customHeight="1" x14ac:dyDescent="0.25">
      <c r="A34" s="32">
        <v>1388</v>
      </c>
      <c r="B34" s="233" t="s">
        <v>1338</v>
      </c>
      <c r="C34" s="34">
        <v>14</v>
      </c>
      <c r="D34" s="35">
        <v>13</v>
      </c>
      <c r="E34" s="35">
        <v>21</v>
      </c>
      <c r="F34" s="36">
        <v>19</v>
      </c>
      <c r="G34" s="35">
        <v>20</v>
      </c>
      <c r="H34" s="35">
        <v>16</v>
      </c>
      <c r="I34" s="35">
        <v>16</v>
      </c>
      <c r="J34" s="37">
        <v>14</v>
      </c>
      <c r="K34" s="54">
        <v>14</v>
      </c>
      <c r="L34" s="54">
        <v>13</v>
      </c>
      <c r="M34" s="54">
        <v>8</v>
      </c>
      <c r="N34" s="54">
        <v>9</v>
      </c>
      <c r="O34" s="54">
        <v>8</v>
      </c>
      <c r="P34" s="54">
        <v>8</v>
      </c>
      <c r="Q34" s="54">
        <v>8</v>
      </c>
      <c r="R34" s="54">
        <f t="shared" si="0"/>
        <v>0</v>
      </c>
      <c r="S34" s="55">
        <f t="shared" si="1"/>
        <v>0</v>
      </c>
      <c r="T34" s="1"/>
      <c r="V34" s="274"/>
      <c r="W34" s="275"/>
    </row>
    <row r="35" spans="1:23" s="51" customFormat="1" ht="15" customHeight="1" x14ac:dyDescent="0.25">
      <c r="A35" s="32">
        <v>1396</v>
      </c>
      <c r="B35" s="39" t="s">
        <v>1293</v>
      </c>
      <c r="C35" s="34">
        <v>60</v>
      </c>
      <c r="D35" s="35">
        <v>52</v>
      </c>
      <c r="E35" s="35">
        <v>50</v>
      </c>
      <c r="F35" s="36">
        <v>50</v>
      </c>
      <c r="G35" s="35">
        <v>45</v>
      </c>
      <c r="H35" s="35">
        <v>45</v>
      </c>
      <c r="I35" s="35">
        <v>48</v>
      </c>
      <c r="J35" s="37">
        <v>40</v>
      </c>
      <c r="K35" s="54">
        <v>38</v>
      </c>
      <c r="L35" s="54">
        <v>32</v>
      </c>
      <c r="M35" s="54">
        <v>35</v>
      </c>
      <c r="N35" s="54">
        <v>37</v>
      </c>
      <c r="O35" s="54">
        <v>35</v>
      </c>
      <c r="P35" s="54">
        <v>37</v>
      </c>
      <c r="Q35" s="54">
        <v>36</v>
      </c>
      <c r="R35" s="54">
        <f t="shared" ref="R35:R62" si="2">Q35-P35</f>
        <v>-1</v>
      </c>
      <c r="S35" s="55">
        <f t="shared" ref="S35:S62" si="3">(Q35/P35)-1</f>
        <v>-2.7027027027026973E-2</v>
      </c>
      <c r="T35" s="1"/>
      <c r="V35" s="274"/>
      <c r="W35" s="275"/>
    </row>
    <row r="36" spans="1:23" s="51" customFormat="1" ht="15" customHeight="1" x14ac:dyDescent="0.25">
      <c r="A36" s="32">
        <v>1385</v>
      </c>
      <c r="B36" s="39" t="s">
        <v>1299</v>
      </c>
      <c r="C36" s="34">
        <v>39</v>
      </c>
      <c r="D36" s="35">
        <v>49</v>
      </c>
      <c r="E36" s="35">
        <v>51</v>
      </c>
      <c r="F36" s="36">
        <v>48</v>
      </c>
      <c r="G36" s="35">
        <v>47</v>
      </c>
      <c r="H36" s="35">
        <v>43</v>
      </c>
      <c r="I36" s="35">
        <v>48</v>
      </c>
      <c r="J36" s="37">
        <v>45</v>
      </c>
      <c r="K36" s="54">
        <v>43</v>
      </c>
      <c r="L36" s="54">
        <v>43</v>
      </c>
      <c r="M36" s="54">
        <v>36</v>
      </c>
      <c r="N36" s="54">
        <v>36</v>
      </c>
      <c r="O36" s="54">
        <v>36</v>
      </c>
      <c r="P36" s="54">
        <v>37</v>
      </c>
      <c r="Q36" s="54">
        <v>36</v>
      </c>
      <c r="R36" s="54">
        <f t="shared" si="2"/>
        <v>-1</v>
      </c>
      <c r="S36" s="55">
        <f t="shared" si="3"/>
        <v>-2.7027027027026973E-2</v>
      </c>
      <c r="T36" s="1"/>
      <c r="V36" s="274"/>
      <c r="W36" s="275"/>
    </row>
    <row r="37" spans="1:23" s="51" customFormat="1" ht="15" customHeight="1" x14ac:dyDescent="0.25">
      <c r="A37" s="32">
        <v>26232</v>
      </c>
      <c r="B37" s="38" t="s">
        <v>1492</v>
      </c>
      <c r="C37" s="34">
        <v>63</v>
      </c>
      <c r="D37" s="35">
        <v>71</v>
      </c>
      <c r="E37" s="35">
        <v>67</v>
      </c>
      <c r="F37" s="36">
        <v>60</v>
      </c>
      <c r="G37" s="35">
        <v>54</v>
      </c>
      <c r="H37" s="35">
        <v>57</v>
      </c>
      <c r="I37" s="35">
        <v>61</v>
      </c>
      <c r="J37" s="37">
        <v>66</v>
      </c>
      <c r="K37" s="54">
        <v>68</v>
      </c>
      <c r="L37" s="54">
        <v>74</v>
      </c>
      <c r="M37" s="54">
        <v>73</v>
      </c>
      <c r="N37" s="54">
        <v>66</v>
      </c>
      <c r="O37" s="54">
        <v>63</v>
      </c>
      <c r="P37" s="54">
        <v>63</v>
      </c>
      <c r="Q37" s="54">
        <v>61</v>
      </c>
      <c r="R37" s="54">
        <f t="shared" si="2"/>
        <v>-2</v>
      </c>
      <c r="S37" s="55">
        <f t="shared" si="3"/>
        <v>-3.1746031746031744E-2</v>
      </c>
      <c r="T37" s="1"/>
      <c r="V37" s="274"/>
      <c r="W37" s="275"/>
    </row>
    <row r="38" spans="1:23" s="51" customFormat="1" ht="15" customHeight="1" x14ac:dyDescent="0.25">
      <c r="A38" s="32">
        <v>29794</v>
      </c>
      <c r="B38" s="229" t="s">
        <v>1313</v>
      </c>
      <c r="C38" s="34"/>
      <c r="D38" s="35"/>
      <c r="E38" s="35">
        <v>26</v>
      </c>
      <c r="F38" s="36">
        <v>30</v>
      </c>
      <c r="G38" s="35">
        <v>31</v>
      </c>
      <c r="H38" s="35">
        <v>34</v>
      </c>
      <c r="I38" s="35">
        <v>33</v>
      </c>
      <c r="J38" s="37">
        <v>33</v>
      </c>
      <c r="K38" s="54">
        <v>30</v>
      </c>
      <c r="L38" s="54">
        <v>25</v>
      </c>
      <c r="M38" s="54">
        <v>25</v>
      </c>
      <c r="N38" s="54">
        <v>30</v>
      </c>
      <c r="O38" s="54">
        <v>27</v>
      </c>
      <c r="P38" s="54">
        <v>31</v>
      </c>
      <c r="Q38" s="54">
        <v>30</v>
      </c>
      <c r="R38" s="54">
        <f t="shared" si="2"/>
        <v>-1</v>
      </c>
      <c r="S38" s="55">
        <f t="shared" si="3"/>
        <v>-3.2258064516129004E-2</v>
      </c>
      <c r="T38" s="1"/>
      <c r="V38" s="274"/>
      <c r="W38" s="275"/>
    </row>
    <row r="39" spans="1:23" s="51" customFormat="1" ht="15" customHeight="1" x14ac:dyDescent="0.25">
      <c r="A39" s="32">
        <v>1395</v>
      </c>
      <c r="B39" s="39" t="s">
        <v>1297</v>
      </c>
      <c r="C39" s="34">
        <v>224</v>
      </c>
      <c r="D39" s="35">
        <v>211</v>
      </c>
      <c r="E39" s="35">
        <v>208</v>
      </c>
      <c r="F39" s="36">
        <v>193</v>
      </c>
      <c r="G39" s="35">
        <v>193</v>
      </c>
      <c r="H39" s="35">
        <v>182</v>
      </c>
      <c r="I39" s="35">
        <v>157</v>
      </c>
      <c r="J39" s="37">
        <v>148</v>
      </c>
      <c r="K39" s="54">
        <v>134</v>
      </c>
      <c r="L39" s="54">
        <v>117</v>
      </c>
      <c r="M39" s="54">
        <v>110</v>
      </c>
      <c r="N39" s="54">
        <v>105</v>
      </c>
      <c r="O39" s="54">
        <v>94</v>
      </c>
      <c r="P39" s="54">
        <v>85</v>
      </c>
      <c r="Q39" s="54">
        <v>82</v>
      </c>
      <c r="R39" s="54">
        <f t="shared" si="2"/>
        <v>-3</v>
      </c>
      <c r="S39" s="55">
        <f t="shared" si="3"/>
        <v>-3.5294117647058809E-2</v>
      </c>
      <c r="T39" s="1"/>
      <c r="V39" s="274"/>
      <c r="W39" s="275"/>
    </row>
    <row r="40" spans="1:23" s="51" customFormat="1" ht="15" customHeight="1" x14ac:dyDescent="0.25">
      <c r="A40" s="32">
        <v>1394</v>
      </c>
      <c r="B40" s="39" t="s">
        <v>1292</v>
      </c>
      <c r="C40" s="34">
        <v>91</v>
      </c>
      <c r="D40" s="35">
        <v>90</v>
      </c>
      <c r="E40" s="35">
        <v>89</v>
      </c>
      <c r="F40" s="36">
        <v>89</v>
      </c>
      <c r="G40" s="35">
        <v>94</v>
      </c>
      <c r="H40" s="35">
        <v>94</v>
      </c>
      <c r="I40" s="35">
        <v>99</v>
      </c>
      <c r="J40" s="37">
        <v>96</v>
      </c>
      <c r="K40" s="54">
        <v>96</v>
      </c>
      <c r="L40" s="54">
        <v>94</v>
      </c>
      <c r="M40" s="54">
        <v>91</v>
      </c>
      <c r="N40" s="54">
        <v>86</v>
      </c>
      <c r="O40" s="54">
        <v>75</v>
      </c>
      <c r="P40" s="54">
        <v>70</v>
      </c>
      <c r="Q40" s="54">
        <v>67</v>
      </c>
      <c r="R40" s="54">
        <f t="shared" si="2"/>
        <v>-3</v>
      </c>
      <c r="S40" s="55">
        <f t="shared" si="3"/>
        <v>-4.2857142857142816E-2</v>
      </c>
      <c r="T40" s="1"/>
      <c r="V40" s="274"/>
      <c r="W40" s="275"/>
    </row>
    <row r="41" spans="1:23" s="51" customFormat="1" ht="15" customHeight="1" x14ac:dyDescent="0.25">
      <c r="A41" s="32">
        <v>1401</v>
      </c>
      <c r="B41" s="354" t="s">
        <v>1490</v>
      </c>
      <c r="C41" s="34">
        <v>35</v>
      </c>
      <c r="D41" s="35">
        <v>37</v>
      </c>
      <c r="E41" s="35">
        <v>38</v>
      </c>
      <c r="F41" s="36">
        <v>45</v>
      </c>
      <c r="G41" s="35">
        <v>43</v>
      </c>
      <c r="H41" s="35">
        <v>44</v>
      </c>
      <c r="I41" s="35">
        <v>44</v>
      </c>
      <c r="J41" s="37">
        <v>39</v>
      </c>
      <c r="K41" s="54">
        <v>39</v>
      </c>
      <c r="L41" s="54">
        <v>39</v>
      </c>
      <c r="M41" s="54">
        <v>34</v>
      </c>
      <c r="N41" s="54">
        <v>35</v>
      </c>
      <c r="O41" s="54">
        <v>33</v>
      </c>
      <c r="P41" s="54">
        <v>23</v>
      </c>
      <c r="Q41" s="54">
        <v>22</v>
      </c>
      <c r="R41" s="54">
        <f t="shared" si="2"/>
        <v>-1</v>
      </c>
      <c r="S41" s="55">
        <f t="shared" si="3"/>
        <v>-4.3478260869565188E-2</v>
      </c>
      <c r="T41" s="1"/>
      <c r="V41" s="274"/>
      <c r="W41" s="275"/>
    </row>
    <row r="42" spans="1:23" s="51" customFormat="1" ht="15" customHeight="1" x14ac:dyDescent="0.25">
      <c r="A42" s="32">
        <v>1414</v>
      </c>
      <c r="B42" s="33" t="s">
        <v>1294</v>
      </c>
      <c r="C42" s="34">
        <v>102</v>
      </c>
      <c r="D42" s="35">
        <v>109</v>
      </c>
      <c r="E42" s="35">
        <v>109</v>
      </c>
      <c r="F42" s="36">
        <v>110</v>
      </c>
      <c r="G42" s="35">
        <v>107</v>
      </c>
      <c r="H42" s="35">
        <v>109</v>
      </c>
      <c r="I42" s="35">
        <v>100</v>
      </c>
      <c r="J42" s="37">
        <v>110</v>
      </c>
      <c r="K42" s="54">
        <v>114</v>
      </c>
      <c r="L42" s="54">
        <v>114</v>
      </c>
      <c r="M42" s="54">
        <v>109</v>
      </c>
      <c r="N42" s="54">
        <v>105</v>
      </c>
      <c r="O42" s="54">
        <v>95</v>
      </c>
      <c r="P42" s="54">
        <v>96</v>
      </c>
      <c r="Q42" s="54">
        <v>91</v>
      </c>
      <c r="R42" s="54">
        <f t="shared" si="2"/>
        <v>-5</v>
      </c>
      <c r="S42" s="55">
        <f t="shared" si="3"/>
        <v>-5.208333333333337E-2</v>
      </c>
      <c r="T42" s="1"/>
      <c r="V42" s="274"/>
      <c r="W42" s="275"/>
    </row>
    <row r="43" spans="1:23" s="51" customFormat="1" ht="15" customHeight="1" x14ac:dyDescent="0.25">
      <c r="A43" s="32">
        <v>21611</v>
      </c>
      <c r="B43" s="38" t="s">
        <v>1327</v>
      </c>
      <c r="C43" s="34">
        <v>79</v>
      </c>
      <c r="D43" s="35">
        <v>76</v>
      </c>
      <c r="E43" s="35">
        <v>76</v>
      </c>
      <c r="F43" s="36">
        <v>77</v>
      </c>
      <c r="G43" s="35">
        <v>79</v>
      </c>
      <c r="H43" s="35">
        <v>74</v>
      </c>
      <c r="I43" s="35">
        <v>77</v>
      </c>
      <c r="J43" s="37">
        <v>76</v>
      </c>
      <c r="K43" s="54">
        <v>73</v>
      </c>
      <c r="L43" s="54">
        <v>67</v>
      </c>
      <c r="M43" s="54">
        <v>66</v>
      </c>
      <c r="N43" s="54">
        <v>65</v>
      </c>
      <c r="O43" s="54">
        <v>65</v>
      </c>
      <c r="P43" s="54">
        <v>63</v>
      </c>
      <c r="Q43" s="54">
        <v>59</v>
      </c>
      <c r="R43" s="54">
        <f t="shared" si="2"/>
        <v>-4</v>
      </c>
      <c r="S43" s="55">
        <f t="shared" si="3"/>
        <v>-6.3492063492063489E-2</v>
      </c>
      <c r="T43" s="1"/>
      <c r="V43" s="274"/>
      <c r="W43" s="275"/>
    </row>
    <row r="44" spans="1:23" s="51" customFormat="1" ht="15" customHeight="1" x14ac:dyDescent="0.25">
      <c r="A44" s="32">
        <v>1390</v>
      </c>
      <c r="B44" s="33" t="s">
        <v>1318</v>
      </c>
      <c r="C44" s="34">
        <v>111</v>
      </c>
      <c r="D44" s="35">
        <v>107</v>
      </c>
      <c r="E44" s="35">
        <v>103</v>
      </c>
      <c r="F44" s="36">
        <v>100</v>
      </c>
      <c r="G44" s="35">
        <v>108</v>
      </c>
      <c r="H44" s="35">
        <v>103</v>
      </c>
      <c r="I44" s="35">
        <v>109</v>
      </c>
      <c r="J44" s="37">
        <v>104</v>
      </c>
      <c r="K44" s="54">
        <v>96</v>
      </c>
      <c r="L44" s="54">
        <v>94</v>
      </c>
      <c r="M44" s="54">
        <v>92</v>
      </c>
      <c r="N44" s="54">
        <v>82</v>
      </c>
      <c r="O44" s="54">
        <v>82</v>
      </c>
      <c r="P44" s="54">
        <v>78</v>
      </c>
      <c r="Q44" s="54">
        <v>73</v>
      </c>
      <c r="R44" s="54">
        <f t="shared" si="2"/>
        <v>-5</v>
      </c>
      <c r="S44" s="55">
        <f t="shared" si="3"/>
        <v>-6.4102564102564097E-2</v>
      </c>
      <c r="T44" s="1"/>
      <c r="V44" s="274"/>
      <c r="W44" s="275"/>
    </row>
    <row r="45" spans="1:23" s="51" customFormat="1" ht="15" customHeight="1" x14ac:dyDescent="0.25">
      <c r="A45" s="32">
        <v>29444</v>
      </c>
      <c r="B45" s="39" t="s">
        <v>1495</v>
      </c>
      <c r="C45" s="34">
        <v>29</v>
      </c>
      <c r="D45" s="35">
        <v>27</v>
      </c>
      <c r="E45" s="35">
        <v>25</v>
      </c>
      <c r="F45" s="36">
        <v>24</v>
      </c>
      <c r="G45" s="35">
        <v>21</v>
      </c>
      <c r="H45" s="35">
        <v>20</v>
      </c>
      <c r="I45" s="35">
        <v>21</v>
      </c>
      <c r="J45" s="37">
        <v>19</v>
      </c>
      <c r="K45" s="54">
        <v>25</v>
      </c>
      <c r="L45" s="54">
        <v>27</v>
      </c>
      <c r="M45" s="54">
        <v>26</v>
      </c>
      <c r="N45" s="54">
        <v>26</v>
      </c>
      <c r="O45" s="54">
        <v>13</v>
      </c>
      <c r="P45" s="54">
        <v>14</v>
      </c>
      <c r="Q45" s="54">
        <v>13</v>
      </c>
      <c r="R45" s="54">
        <f t="shared" si="2"/>
        <v>-1</v>
      </c>
      <c r="S45" s="55">
        <f t="shared" si="3"/>
        <v>-7.1428571428571397E-2</v>
      </c>
      <c r="T45" s="1"/>
      <c r="V45" s="274"/>
      <c r="W45" s="275"/>
    </row>
    <row r="46" spans="1:23" s="51" customFormat="1" ht="15" customHeight="1" x14ac:dyDescent="0.25">
      <c r="A46" s="32">
        <v>1420</v>
      </c>
      <c r="B46" s="38" t="s">
        <v>1307</v>
      </c>
      <c r="C46" s="34">
        <v>42</v>
      </c>
      <c r="D46" s="35">
        <v>50</v>
      </c>
      <c r="E46" s="35">
        <v>54</v>
      </c>
      <c r="F46" s="36">
        <v>56</v>
      </c>
      <c r="G46" s="35">
        <v>57</v>
      </c>
      <c r="H46" s="35">
        <v>56</v>
      </c>
      <c r="I46" s="35">
        <v>56</v>
      </c>
      <c r="J46" s="37">
        <v>54</v>
      </c>
      <c r="K46" s="54">
        <v>49</v>
      </c>
      <c r="L46" s="54">
        <v>56</v>
      </c>
      <c r="M46" s="54">
        <v>51</v>
      </c>
      <c r="N46" s="54">
        <v>49</v>
      </c>
      <c r="O46" s="54">
        <v>42</v>
      </c>
      <c r="P46" s="54">
        <v>40</v>
      </c>
      <c r="Q46" s="54">
        <v>37</v>
      </c>
      <c r="R46" s="54">
        <f t="shared" si="2"/>
        <v>-3</v>
      </c>
      <c r="S46" s="55">
        <f t="shared" si="3"/>
        <v>-7.4999999999999956E-2</v>
      </c>
      <c r="T46" s="1"/>
      <c r="V46" s="274"/>
      <c r="W46" s="275"/>
    </row>
    <row r="47" spans="1:23" s="51" customFormat="1" ht="15" customHeight="1" x14ac:dyDescent="0.25">
      <c r="A47" s="32">
        <v>1405</v>
      </c>
      <c r="B47" s="39" t="s">
        <v>1321</v>
      </c>
      <c r="C47" s="34">
        <v>72</v>
      </c>
      <c r="D47" s="35">
        <v>67</v>
      </c>
      <c r="E47" s="35">
        <v>67</v>
      </c>
      <c r="F47" s="36">
        <v>66</v>
      </c>
      <c r="G47" s="35">
        <v>63</v>
      </c>
      <c r="H47" s="35">
        <v>68</v>
      </c>
      <c r="I47" s="35">
        <v>65</v>
      </c>
      <c r="J47" s="37">
        <v>69</v>
      </c>
      <c r="K47" s="54">
        <v>62</v>
      </c>
      <c r="L47" s="54">
        <v>57</v>
      </c>
      <c r="M47" s="54">
        <v>48</v>
      </c>
      <c r="N47" s="54">
        <v>43</v>
      </c>
      <c r="O47" s="54">
        <v>40</v>
      </c>
      <c r="P47" s="54">
        <v>39</v>
      </c>
      <c r="Q47" s="54">
        <v>36</v>
      </c>
      <c r="R47" s="54">
        <f t="shared" si="2"/>
        <v>-3</v>
      </c>
      <c r="S47" s="55">
        <f t="shared" si="3"/>
        <v>-7.6923076923076872E-2</v>
      </c>
      <c r="T47" s="1"/>
      <c r="V47" s="274"/>
      <c r="W47" s="275"/>
    </row>
    <row r="48" spans="1:23" s="51" customFormat="1" ht="15" customHeight="1" x14ac:dyDescent="0.25">
      <c r="A48" s="32">
        <v>1403</v>
      </c>
      <c r="B48" s="354" t="s">
        <v>1484</v>
      </c>
      <c r="C48" s="34">
        <v>32</v>
      </c>
      <c r="D48" s="35">
        <v>37</v>
      </c>
      <c r="E48" s="35">
        <v>37</v>
      </c>
      <c r="F48" s="36">
        <v>39</v>
      </c>
      <c r="G48" s="35">
        <v>41</v>
      </c>
      <c r="H48" s="35">
        <v>38</v>
      </c>
      <c r="I48" s="35">
        <v>39</v>
      </c>
      <c r="J48" s="37">
        <v>39</v>
      </c>
      <c r="K48" s="54">
        <v>42</v>
      </c>
      <c r="L48" s="54">
        <v>50</v>
      </c>
      <c r="M48" s="54">
        <v>37</v>
      </c>
      <c r="N48" s="54">
        <v>34</v>
      </c>
      <c r="O48" s="54">
        <v>28</v>
      </c>
      <c r="P48" s="54">
        <v>25</v>
      </c>
      <c r="Q48" s="54">
        <v>23</v>
      </c>
      <c r="R48" s="54">
        <f t="shared" si="2"/>
        <v>-2</v>
      </c>
      <c r="S48" s="55">
        <f t="shared" si="3"/>
        <v>-7.999999999999996E-2</v>
      </c>
      <c r="T48" s="1"/>
      <c r="V48" s="274"/>
      <c r="W48" s="275"/>
    </row>
    <row r="49" spans="1:28" s="51" customFormat="1" ht="15" customHeight="1" x14ac:dyDescent="0.25">
      <c r="A49" s="32">
        <v>1407</v>
      </c>
      <c r="B49" s="33" t="s">
        <v>1336</v>
      </c>
      <c r="C49" s="34">
        <v>25</v>
      </c>
      <c r="D49" s="35">
        <v>25</v>
      </c>
      <c r="E49" s="35">
        <v>26</v>
      </c>
      <c r="F49" s="36">
        <v>27</v>
      </c>
      <c r="G49" s="35">
        <v>26</v>
      </c>
      <c r="H49" s="35">
        <v>26</v>
      </c>
      <c r="I49" s="35">
        <v>23</v>
      </c>
      <c r="J49" s="37">
        <v>23</v>
      </c>
      <c r="K49" s="54">
        <v>24</v>
      </c>
      <c r="L49" s="54">
        <v>18</v>
      </c>
      <c r="M49" s="54">
        <v>21</v>
      </c>
      <c r="N49" s="54">
        <v>22</v>
      </c>
      <c r="O49" s="54">
        <v>22</v>
      </c>
      <c r="P49" s="54">
        <v>24</v>
      </c>
      <c r="Q49" s="54">
        <v>22</v>
      </c>
      <c r="R49" s="54">
        <f t="shared" si="2"/>
        <v>-2</v>
      </c>
      <c r="S49" s="55">
        <f t="shared" si="3"/>
        <v>-8.333333333333337E-2</v>
      </c>
      <c r="T49" s="1"/>
      <c r="V49" s="274"/>
      <c r="W49" s="275"/>
    </row>
    <row r="50" spans="1:28" s="51" customFormat="1" ht="15" customHeight="1" x14ac:dyDescent="0.25">
      <c r="A50" s="32">
        <v>1400</v>
      </c>
      <c r="B50" s="38" t="s">
        <v>1301</v>
      </c>
      <c r="C50" s="34">
        <v>17</v>
      </c>
      <c r="D50" s="35">
        <v>21</v>
      </c>
      <c r="E50" s="35">
        <v>20</v>
      </c>
      <c r="F50" s="36">
        <v>20</v>
      </c>
      <c r="G50" s="35">
        <v>19</v>
      </c>
      <c r="H50" s="35">
        <v>21</v>
      </c>
      <c r="I50" s="35">
        <v>21</v>
      </c>
      <c r="J50" s="37">
        <v>22</v>
      </c>
      <c r="K50" s="54">
        <v>22</v>
      </c>
      <c r="L50" s="54">
        <v>20</v>
      </c>
      <c r="M50" s="54">
        <v>20</v>
      </c>
      <c r="N50" s="54">
        <v>20</v>
      </c>
      <c r="O50" s="54">
        <v>22</v>
      </c>
      <c r="P50" s="54">
        <v>24</v>
      </c>
      <c r="Q50" s="54">
        <v>22</v>
      </c>
      <c r="R50" s="54">
        <f t="shared" si="2"/>
        <v>-2</v>
      </c>
      <c r="S50" s="55">
        <f t="shared" si="3"/>
        <v>-8.333333333333337E-2</v>
      </c>
      <c r="T50" s="1"/>
      <c r="V50" s="274"/>
      <c r="W50" s="275"/>
      <c r="X50" s="236"/>
      <c r="Y50" s="236"/>
      <c r="Z50" s="236"/>
      <c r="AA50" s="236"/>
      <c r="AB50" s="236"/>
    </row>
    <row r="51" spans="1:28" s="51" customFormat="1" ht="15" customHeight="1" x14ac:dyDescent="0.25">
      <c r="A51" s="205">
        <v>24936</v>
      </c>
      <c r="B51" s="38" t="s">
        <v>1311</v>
      </c>
      <c r="C51" s="34">
        <v>21</v>
      </c>
      <c r="D51" s="35">
        <v>17</v>
      </c>
      <c r="E51" s="35">
        <v>18</v>
      </c>
      <c r="F51" s="36">
        <v>17</v>
      </c>
      <c r="G51" s="35">
        <v>20</v>
      </c>
      <c r="H51" s="35">
        <v>23</v>
      </c>
      <c r="I51" s="35">
        <v>26</v>
      </c>
      <c r="J51" s="37">
        <v>26</v>
      </c>
      <c r="K51" s="54">
        <v>30</v>
      </c>
      <c r="L51" s="54">
        <v>24</v>
      </c>
      <c r="M51" s="54">
        <v>23</v>
      </c>
      <c r="N51" s="54">
        <v>16</v>
      </c>
      <c r="O51" s="54">
        <v>14</v>
      </c>
      <c r="P51" s="54">
        <v>12</v>
      </c>
      <c r="Q51" s="54">
        <v>11</v>
      </c>
      <c r="R51" s="54">
        <f t="shared" si="2"/>
        <v>-1</v>
      </c>
      <c r="S51" s="55">
        <f t="shared" si="3"/>
        <v>-8.333333333333337E-2</v>
      </c>
      <c r="T51" s="1"/>
      <c r="V51" s="274"/>
      <c r="W51" s="275"/>
      <c r="X51" s="236"/>
      <c r="Y51" s="236"/>
      <c r="Z51" s="236"/>
      <c r="AA51" s="236"/>
      <c r="AB51" s="236"/>
    </row>
    <row r="52" spans="1:28" s="51" customFormat="1" ht="15" customHeight="1" x14ac:dyDescent="0.25">
      <c r="A52" s="32">
        <v>1422</v>
      </c>
      <c r="B52" s="33" t="s">
        <v>1308</v>
      </c>
      <c r="C52" s="34">
        <v>107</v>
      </c>
      <c r="D52" s="35">
        <v>104</v>
      </c>
      <c r="E52" s="35">
        <v>105</v>
      </c>
      <c r="F52" s="36">
        <v>99</v>
      </c>
      <c r="G52" s="35">
        <v>95</v>
      </c>
      <c r="H52" s="35">
        <v>94</v>
      </c>
      <c r="I52" s="35">
        <v>88</v>
      </c>
      <c r="J52" s="37">
        <v>83</v>
      </c>
      <c r="K52" s="54">
        <v>78</v>
      </c>
      <c r="L52" s="54">
        <v>73</v>
      </c>
      <c r="M52" s="54">
        <v>69</v>
      </c>
      <c r="N52" s="54">
        <v>65</v>
      </c>
      <c r="O52" s="54">
        <v>68</v>
      </c>
      <c r="P52" s="54">
        <v>65</v>
      </c>
      <c r="Q52" s="54">
        <v>59</v>
      </c>
      <c r="R52" s="54">
        <f t="shared" si="2"/>
        <v>-6</v>
      </c>
      <c r="S52" s="55">
        <f t="shared" si="3"/>
        <v>-9.2307692307692313E-2</v>
      </c>
      <c r="T52" s="1"/>
      <c r="V52" s="274"/>
      <c r="W52" s="275"/>
      <c r="X52" s="236"/>
      <c r="Y52" s="236"/>
      <c r="Z52" s="236"/>
      <c r="AA52" s="236"/>
      <c r="AB52" s="236"/>
    </row>
    <row r="53" spans="1:28" s="51" customFormat="1" ht="15" customHeight="1" x14ac:dyDescent="0.25">
      <c r="A53" s="32">
        <v>84414</v>
      </c>
      <c r="B53" s="38" t="s">
        <v>1334</v>
      </c>
      <c r="C53" s="36">
        <v>0</v>
      </c>
      <c r="D53" s="35">
        <v>27</v>
      </c>
      <c r="E53" s="35">
        <v>28</v>
      </c>
      <c r="F53" s="36">
        <v>32</v>
      </c>
      <c r="G53" s="35">
        <v>34</v>
      </c>
      <c r="H53" s="35">
        <v>31</v>
      </c>
      <c r="I53" s="35">
        <v>27</v>
      </c>
      <c r="J53" s="37">
        <v>23</v>
      </c>
      <c r="K53" s="54">
        <v>23</v>
      </c>
      <c r="L53" s="54">
        <v>18</v>
      </c>
      <c r="M53" s="54">
        <v>19</v>
      </c>
      <c r="N53" s="54">
        <v>22</v>
      </c>
      <c r="O53" s="54">
        <v>18</v>
      </c>
      <c r="P53" s="54">
        <v>21</v>
      </c>
      <c r="Q53" s="54">
        <v>19</v>
      </c>
      <c r="R53" s="54">
        <f t="shared" si="2"/>
        <v>-2</v>
      </c>
      <c r="S53" s="55">
        <f t="shared" si="3"/>
        <v>-9.5238095238095233E-2</v>
      </c>
      <c r="T53" s="1"/>
      <c r="V53" s="274"/>
      <c r="W53" s="275"/>
      <c r="X53" s="236"/>
      <c r="Y53" s="236"/>
      <c r="Z53" s="236"/>
      <c r="AA53" s="236"/>
      <c r="AB53" s="236"/>
    </row>
    <row r="54" spans="1:28" s="51" customFormat="1" ht="15" customHeight="1" x14ac:dyDescent="0.25">
      <c r="A54" s="32">
        <v>1389</v>
      </c>
      <c r="B54" s="38" t="s">
        <v>1324</v>
      </c>
      <c r="C54" s="34">
        <v>112</v>
      </c>
      <c r="D54" s="35">
        <v>109</v>
      </c>
      <c r="E54" s="35">
        <v>109</v>
      </c>
      <c r="F54" s="36">
        <v>113</v>
      </c>
      <c r="G54" s="35">
        <v>110</v>
      </c>
      <c r="H54" s="35">
        <v>107</v>
      </c>
      <c r="I54" s="35">
        <v>106</v>
      </c>
      <c r="J54" s="37">
        <v>110</v>
      </c>
      <c r="K54" s="54">
        <v>104</v>
      </c>
      <c r="L54" s="54">
        <v>100</v>
      </c>
      <c r="M54" s="54">
        <v>108</v>
      </c>
      <c r="N54" s="54">
        <v>94</v>
      </c>
      <c r="O54" s="54">
        <v>93</v>
      </c>
      <c r="P54" s="54">
        <v>82</v>
      </c>
      <c r="Q54" s="54">
        <v>74</v>
      </c>
      <c r="R54" s="54">
        <f t="shared" si="2"/>
        <v>-8</v>
      </c>
      <c r="S54" s="55">
        <f t="shared" si="3"/>
        <v>-9.7560975609756073E-2</v>
      </c>
      <c r="T54" s="1"/>
      <c r="V54" s="274"/>
      <c r="W54" s="275"/>
      <c r="X54" s="236"/>
      <c r="Y54" s="236"/>
      <c r="Z54" s="236"/>
      <c r="AA54" s="236"/>
      <c r="AB54" s="236"/>
    </row>
    <row r="55" spans="1:28" s="51" customFormat="1" ht="15" customHeight="1" x14ac:dyDescent="0.25">
      <c r="A55" s="32">
        <v>1427</v>
      </c>
      <c r="B55" s="38" t="s">
        <v>1461</v>
      </c>
      <c r="C55" s="34">
        <v>24</v>
      </c>
      <c r="D55" s="35">
        <v>23</v>
      </c>
      <c r="E55" s="35">
        <v>24</v>
      </c>
      <c r="F55" s="36">
        <v>30</v>
      </c>
      <c r="G55" s="35">
        <v>31</v>
      </c>
      <c r="H55" s="35">
        <v>33</v>
      </c>
      <c r="I55" s="35">
        <v>32</v>
      </c>
      <c r="J55" s="37">
        <v>31</v>
      </c>
      <c r="K55" s="54">
        <v>29</v>
      </c>
      <c r="L55" s="54">
        <v>21</v>
      </c>
      <c r="M55" s="54">
        <v>23</v>
      </c>
      <c r="N55" s="54">
        <v>23</v>
      </c>
      <c r="O55" s="54">
        <v>12</v>
      </c>
      <c r="P55" s="54">
        <v>20</v>
      </c>
      <c r="Q55" s="54">
        <v>18</v>
      </c>
      <c r="R55" s="54">
        <f t="shared" si="2"/>
        <v>-2</v>
      </c>
      <c r="S55" s="55">
        <f t="shared" si="3"/>
        <v>-9.9999999999999978E-2</v>
      </c>
      <c r="T55" s="1"/>
      <c r="V55" s="274"/>
      <c r="W55" s="275"/>
      <c r="X55" s="236"/>
      <c r="Y55" s="236"/>
      <c r="Z55" s="236"/>
      <c r="AA55" s="236"/>
      <c r="AB55" s="236"/>
    </row>
    <row r="56" spans="1:28" s="51" customFormat="1" ht="15" customHeight="1" x14ac:dyDescent="0.25">
      <c r="A56" s="32">
        <v>28491</v>
      </c>
      <c r="B56" s="39" t="s">
        <v>1486</v>
      </c>
      <c r="C56" s="34">
        <v>20</v>
      </c>
      <c r="D56" s="35">
        <v>23</v>
      </c>
      <c r="E56" s="35">
        <v>24</v>
      </c>
      <c r="F56" s="36">
        <v>23</v>
      </c>
      <c r="G56" s="35">
        <v>22</v>
      </c>
      <c r="H56" s="35">
        <v>25</v>
      </c>
      <c r="I56" s="35">
        <v>28</v>
      </c>
      <c r="J56" s="37">
        <v>21</v>
      </c>
      <c r="K56" s="54">
        <v>19</v>
      </c>
      <c r="L56" s="54">
        <v>24</v>
      </c>
      <c r="M56" s="54">
        <v>23</v>
      </c>
      <c r="N56" s="54">
        <v>23</v>
      </c>
      <c r="O56" s="54">
        <v>21</v>
      </c>
      <c r="P56" s="54">
        <v>20</v>
      </c>
      <c r="Q56" s="54">
        <v>18</v>
      </c>
      <c r="R56" s="54">
        <f t="shared" si="2"/>
        <v>-2</v>
      </c>
      <c r="S56" s="55">
        <f t="shared" si="3"/>
        <v>-9.9999999999999978E-2</v>
      </c>
      <c r="T56" s="1"/>
      <c r="V56" s="274"/>
      <c r="W56" s="275"/>
      <c r="X56" s="236"/>
      <c r="Y56" s="236"/>
      <c r="Z56" s="236"/>
      <c r="AA56" s="236"/>
      <c r="AB56" s="236"/>
    </row>
    <row r="57" spans="1:28" s="51" customFormat="1" ht="15" customHeight="1" x14ac:dyDescent="0.25">
      <c r="A57" s="32">
        <v>50035</v>
      </c>
      <c r="B57" s="38" t="s">
        <v>1315</v>
      </c>
      <c r="C57" s="34">
        <v>25</v>
      </c>
      <c r="D57" s="35">
        <v>19</v>
      </c>
      <c r="E57" s="35">
        <v>15</v>
      </c>
      <c r="F57" s="36">
        <v>14</v>
      </c>
      <c r="G57" s="35">
        <v>15</v>
      </c>
      <c r="H57" s="35">
        <v>13</v>
      </c>
      <c r="I57" s="35">
        <v>13</v>
      </c>
      <c r="J57" s="37">
        <v>8</v>
      </c>
      <c r="K57" s="54">
        <v>11</v>
      </c>
      <c r="L57" s="54">
        <v>11</v>
      </c>
      <c r="M57" s="54">
        <v>10</v>
      </c>
      <c r="N57" s="54">
        <v>11</v>
      </c>
      <c r="O57" s="54">
        <v>12</v>
      </c>
      <c r="P57" s="54">
        <v>10</v>
      </c>
      <c r="Q57" s="54">
        <v>9</v>
      </c>
      <c r="R57" s="54">
        <f t="shared" si="2"/>
        <v>-1</v>
      </c>
      <c r="S57" s="55">
        <f t="shared" si="3"/>
        <v>-9.9999999999999978E-2</v>
      </c>
      <c r="T57" s="1"/>
      <c r="V57" s="274"/>
      <c r="W57" s="275"/>
      <c r="X57" s="236"/>
      <c r="Y57" s="236"/>
      <c r="Z57" s="236"/>
      <c r="AA57" s="236"/>
      <c r="AB57" s="236"/>
    </row>
    <row r="58" spans="1:28" s="51" customFormat="1" ht="15" customHeight="1" x14ac:dyDescent="0.25">
      <c r="A58" s="32">
        <v>1402</v>
      </c>
      <c r="B58" s="38" t="s">
        <v>1302</v>
      </c>
      <c r="C58" s="34">
        <v>34</v>
      </c>
      <c r="D58" s="35">
        <v>36</v>
      </c>
      <c r="E58" s="35">
        <v>29</v>
      </c>
      <c r="F58" s="36">
        <v>25</v>
      </c>
      <c r="G58" s="35">
        <v>28</v>
      </c>
      <c r="H58" s="35">
        <v>26</v>
      </c>
      <c r="I58" s="35">
        <v>25</v>
      </c>
      <c r="J58" s="37">
        <v>22</v>
      </c>
      <c r="K58" s="54">
        <v>22</v>
      </c>
      <c r="L58" s="54">
        <v>18</v>
      </c>
      <c r="M58" s="54">
        <v>21</v>
      </c>
      <c r="N58" s="54">
        <v>20</v>
      </c>
      <c r="O58" s="54">
        <v>14</v>
      </c>
      <c r="P58" s="54">
        <v>9</v>
      </c>
      <c r="Q58" s="54">
        <v>8</v>
      </c>
      <c r="R58" s="54">
        <f t="shared" si="2"/>
        <v>-1</v>
      </c>
      <c r="S58" s="55">
        <f t="shared" si="3"/>
        <v>-0.11111111111111116</v>
      </c>
      <c r="T58" s="1"/>
      <c r="V58" s="274"/>
      <c r="W58" s="275"/>
      <c r="X58" s="236"/>
      <c r="Y58" s="236"/>
      <c r="Z58" s="236"/>
      <c r="AA58" s="236"/>
      <c r="AB58" s="236"/>
    </row>
    <row r="59" spans="1:28" s="51" customFormat="1" ht="15" x14ac:dyDescent="0.25">
      <c r="A59" s="32">
        <v>1418</v>
      </c>
      <c r="B59" s="33" t="s">
        <v>1296</v>
      </c>
      <c r="C59" s="34">
        <v>78</v>
      </c>
      <c r="D59" s="35">
        <v>78</v>
      </c>
      <c r="E59" s="35">
        <v>78</v>
      </c>
      <c r="F59" s="36">
        <v>76</v>
      </c>
      <c r="G59" s="35">
        <v>79</v>
      </c>
      <c r="H59" s="35">
        <v>76</v>
      </c>
      <c r="I59" s="35">
        <v>68</v>
      </c>
      <c r="J59" s="37">
        <v>71</v>
      </c>
      <c r="K59" s="54">
        <v>70</v>
      </c>
      <c r="L59" s="54">
        <v>71</v>
      </c>
      <c r="M59" s="54">
        <v>69</v>
      </c>
      <c r="N59" s="54">
        <v>69</v>
      </c>
      <c r="O59" s="54">
        <v>65</v>
      </c>
      <c r="P59" s="54">
        <v>63</v>
      </c>
      <c r="Q59" s="54">
        <v>55</v>
      </c>
      <c r="R59" s="54">
        <f t="shared" si="2"/>
        <v>-8</v>
      </c>
      <c r="S59" s="55">
        <f t="shared" si="3"/>
        <v>-0.12698412698412698</v>
      </c>
      <c r="T59" s="1"/>
      <c r="V59" s="274"/>
      <c r="W59" s="275"/>
    </row>
    <row r="60" spans="1:28" s="51" customFormat="1" ht="15" customHeight="1" x14ac:dyDescent="0.25">
      <c r="A60" s="32">
        <v>27847</v>
      </c>
      <c r="B60" s="39" t="s">
        <v>1322</v>
      </c>
      <c r="C60" s="34">
        <v>59</v>
      </c>
      <c r="D60" s="35">
        <v>61</v>
      </c>
      <c r="E60" s="35">
        <v>62</v>
      </c>
      <c r="F60" s="36">
        <v>56</v>
      </c>
      <c r="G60" s="35">
        <v>48</v>
      </c>
      <c r="H60" s="35">
        <v>48</v>
      </c>
      <c r="I60" s="35">
        <v>40</v>
      </c>
      <c r="J60" s="37">
        <v>50</v>
      </c>
      <c r="K60" s="54">
        <v>45</v>
      </c>
      <c r="L60" s="54">
        <v>39</v>
      </c>
      <c r="M60" s="54">
        <v>37</v>
      </c>
      <c r="N60" s="54">
        <v>36</v>
      </c>
      <c r="O60" s="54">
        <v>45</v>
      </c>
      <c r="P60" s="54">
        <v>44</v>
      </c>
      <c r="Q60" s="54">
        <v>33</v>
      </c>
      <c r="R60" s="54">
        <f t="shared" si="2"/>
        <v>-11</v>
      </c>
      <c r="S60" s="55">
        <f t="shared" si="3"/>
        <v>-0.25</v>
      </c>
      <c r="T60" s="1"/>
      <c r="V60" s="274"/>
      <c r="W60" s="275"/>
    </row>
    <row r="61" spans="1:28" s="51" customFormat="1" ht="15" customHeight="1" x14ac:dyDescent="0.25">
      <c r="A61" s="32">
        <v>21989</v>
      </c>
      <c r="B61" s="38" t="s">
        <v>1310</v>
      </c>
      <c r="C61" s="34">
        <v>29</v>
      </c>
      <c r="D61" s="35">
        <v>30</v>
      </c>
      <c r="E61" s="35">
        <v>31</v>
      </c>
      <c r="F61" s="36">
        <v>28</v>
      </c>
      <c r="G61" s="35">
        <v>31</v>
      </c>
      <c r="H61" s="35">
        <v>34</v>
      </c>
      <c r="I61" s="35">
        <v>34</v>
      </c>
      <c r="J61" s="37">
        <v>33</v>
      </c>
      <c r="K61" s="54">
        <v>33</v>
      </c>
      <c r="L61" s="54">
        <v>30</v>
      </c>
      <c r="M61" s="54">
        <v>24</v>
      </c>
      <c r="N61" s="54">
        <v>23</v>
      </c>
      <c r="O61" s="54">
        <v>22</v>
      </c>
      <c r="P61" s="54">
        <v>23</v>
      </c>
      <c r="Q61" s="54">
        <v>0</v>
      </c>
      <c r="R61" s="54">
        <f t="shared" si="2"/>
        <v>-23</v>
      </c>
      <c r="S61" s="55">
        <f t="shared" si="3"/>
        <v>-1</v>
      </c>
      <c r="T61" s="1"/>
      <c r="V61" s="274"/>
      <c r="W61" s="275"/>
    </row>
    <row r="62" spans="1:28" s="51" customFormat="1" ht="15" customHeight="1" x14ac:dyDescent="0.25">
      <c r="A62" s="32">
        <v>1397</v>
      </c>
      <c r="B62" s="38" t="s">
        <v>1488</v>
      </c>
      <c r="C62" s="34">
        <v>15</v>
      </c>
      <c r="D62" s="35">
        <v>15</v>
      </c>
      <c r="E62" s="35">
        <v>14</v>
      </c>
      <c r="F62" s="36">
        <v>13</v>
      </c>
      <c r="G62" s="35">
        <v>11</v>
      </c>
      <c r="H62" s="35">
        <v>10</v>
      </c>
      <c r="I62" s="35">
        <v>9</v>
      </c>
      <c r="J62" s="37">
        <v>13</v>
      </c>
      <c r="K62" s="54">
        <v>12</v>
      </c>
      <c r="L62" s="54">
        <v>12</v>
      </c>
      <c r="M62" s="54">
        <v>12</v>
      </c>
      <c r="N62" s="54">
        <v>11</v>
      </c>
      <c r="O62" s="54">
        <v>9</v>
      </c>
      <c r="P62" s="54">
        <v>7</v>
      </c>
      <c r="Q62" s="54">
        <v>0</v>
      </c>
      <c r="R62" s="54">
        <f t="shared" si="2"/>
        <v>-7</v>
      </c>
      <c r="S62" s="55">
        <f t="shared" si="3"/>
        <v>-1</v>
      </c>
      <c r="T62" s="1"/>
      <c r="V62" s="274"/>
      <c r="W62" s="275"/>
    </row>
    <row r="63" spans="1:28" s="51" customFormat="1" ht="15" customHeight="1" x14ac:dyDescent="0.25">
      <c r="A63" s="54"/>
      <c r="B63" s="54"/>
      <c r="C63" s="34"/>
      <c r="D63" s="35"/>
      <c r="E63" s="35"/>
      <c r="F63" s="36"/>
      <c r="G63" s="35"/>
      <c r="H63" s="35"/>
      <c r="I63" s="35"/>
      <c r="J63" s="36"/>
      <c r="K63" s="54"/>
      <c r="L63" s="54"/>
      <c r="M63" s="54"/>
      <c r="N63" s="54"/>
      <c r="O63" s="54"/>
      <c r="P63" s="54"/>
      <c r="Q63" s="54"/>
      <c r="R63" s="54"/>
      <c r="S63" s="55"/>
      <c r="T63" s="1"/>
      <c r="V63" s="274"/>
      <c r="W63" s="275"/>
    </row>
    <row r="64" spans="1:28" s="51" customFormat="1" ht="15" customHeight="1" x14ac:dyDescent="0.25">
      <c r="A64" s="54"/>
      <c r="B64" s="54"/>
      <c r="C64" s="34"/>
      <c r="D64" s="35"/>
      <c r="E64" s="35"/>
      <c r="F64" s="36"/>
      <c r="G64" s="35"/>
      <c r="H64" s="35"/>
      <c r="I64" s="35"/>
      <c r="J64" s="36"/>
      <c r="K64" s="54"/>
      <c r="L64" s="54"/>
      <c r="M64" s="54"/>
      <c r="N64" s="54"/>
      <c r="O64" s="54"/>
      <c r="P64" s="54"/>
      <c r="Q64" s="54"/>
      <c r="R64" s="54"/>
      <c r="S64" s="55"/>
      <c r="T64" s="1"/>
      <c r="V64" s="274"/>
      <c r="W64" s="275"/>
    </row>
    <row r="65" spans="1:23" ht="15" x14ac:dyDescent="0.25">
      <c r="J65" s="54"/>
    </row>
    <row r="66" spans="1:23" s="51" customFormat="1" ht="15" customHeight="1" x14ac:dyDescent="0.25">
      <c r="A66" s="32">
        <v>30746</v>
      </c>
      <c r="B66" s="40" t="s">
        <v>1314</v>
      </c>
      <c r="C66" s="34">
        <v>28</v>
      </c>
      <c r="D66" s="35">
        <v>27</v>
      </c>
      <c r="E66" s="35">
        <v>25</v>
      </c>
      <c r="F66" s="36">
        <v>23</v>
      </c>
      <c r="G66" s="35">
        <v>20</v>
      </c>
      <c r="H66" s="35">
        <v>15</v>
      </c>
      <c r="I66" s="35">
        <v>16</v>
      </c>
      <c r="J66" s="37">
        <v>16</v>
      </c>
      <c r="K66" s="54">
        <v>7</v>
      </c>
      <c r="L66" s="54">
        <v>0</v>
      </c>
      <c r="M66" s="54"/>
      <c r="N66" s="54"/>
      <c r="O66" s="54"/>
      <c r="P66" s="54"/>
      <c r="Q66" s="54"/>
      <c r="R66" s="54"/>
      <c r="S66" s="55"/>
      <c r="T66" s="1"/>
    </row>
    <row r="67" spans="1:23" s="51" customFormat="1" ht="15" customHeight="1" x14ac:dyDescent="0.25">
      <c r="A67" s="32">
        <v>67182</v>
      </c>
      <c r="B67" s="40" t="s">
        <v>1316</v>
      </c>
      <c r="C67" s="34">
        <v>12</v>
      </c>
      <c r="D67" s="35">
        <v>11</v>
      </c>
      <c r="E67" s="35">
        <v>10</v>
      </c>
      <c r="F67" s="36">
        <v>7</v>
      </c>
      <c r="G67" s="35">
        <v>9</v>
      </c>
      <c r="H67" s="35">
        <v>11</v>
      </c>
      <c r="I67" s="35">
        <v>11</v>
      </c>
      <c r="J67" s="37">
        <v>11</v>
      </c>
      <c r="K67" s="54">
        <v>9</v>
      </c>
      <c r="L67" s="54">
        <v>8</v>
      </c>
      <c r="M67" s="54">
        <v>8</v>
      </c>
      <c r="N67" s="54">
        <v>0</v>
      </c>
      <c r="O67" s="54"/>
      <c r="P67" s="54"/>
      <c r="Q67" s="54"/>
      <c r="R67" s="54"/>
      <c r="S67" s="55"/>
      <c r="T67" s="277" t="s">
        <v>1513</v>
      </c>
    </row>
    <row r="68" spans="1:23" s="51" customFormat="1" ht="15" customHeight="1" x14ac:dyDescent="0.25">
      <c r="A68" s="32">
        <v>1404</v>
      </c>
      <c r="B68" s="40" t="s">
        <v>1303</v>
      </c>
      <c r="C68" s="34">
        <v>10</v>
      </c>
      <c r="D68" s="35">
        <v>10</v>
      </c>
      <c r="E68" s="35">
        <v>5</v>
      </c>
      <c r="F68" s="36">
        <v>10</v>
      </c>
      <c r="G68" s="35">
        <v>12</v>
      </c>
      <c r="H68" s="35">
        <v>12</v>
      </c>
      <c r="I68" s="35">
        <v>10</v>
      </c>
      <c r="J68" s="37">
        <v>8</v>
      </c>
      <c r="K68" s="54">
        <v>10</v>
      </c>
      <c r="L68" s="54">
        <v>11</v>
      </c>
      <c r="M68" s="54">
        <v>1</v>
      </c>
      <c r="N68" s="54">
        <v>0</v>
      </c>
      <c r="O68" s="54"/>
      <c r="P68" s="54"/>
      <c r="Q68" s="54"/>
      <c r="R68" s="54"/>
      <c r="S68" s="55"/>
      <c r="T68" s="277"/>
    </row>
    <row r="69" spans="1:23" s="51" customFormat="1" ht="15" customHeight="1" x14ac:dyDescent="0.25">
      <c r="A69" s="32">
        <v>31534</v>
      </c>
      <c r="B69" s="40" t="s">
        <v>1635</v>
      </c>
      <c r="C69" s="34"/>
      <c r="D69" s="35"/>
      <c r="E69" s="35"/>
      <c r="F69" s="36"/>
      <c r="G69" s="35"/>
      <c r="H69" s="35"/>
      <c r="I69" s="35"/>
      <c r="J69" s="37"/>
      <c r="K69" s="54"/>
      <c r="L69" s="54"/>
      <c r="M69" s="54"/>
      <c r="N69" s="54"/>
      <c r="O69" s="54">
        <v>0</v>
      </c>
      <c r="P69" s="54">
        <v>22</v>
      </c>
      <c r="Q69" s="54">
        <v>15</v>
      </c>
      <c r="R69" s="54">
        <f>Q69-P69</f>
        <v>-7</v>
      </c>
      <c r="S69" s="455">
        <f>B63</f>
        <v>0</v>
      </c>
      <c r="T69" s="1"/>
      <c r="V69" s="274"/>
      <c r="W69" s="275"/>
    </row>
    <row r="70" spans="1:23" s="51" customFormat="1" ht="15" customHeight="1" x14ac:dyDescent="0.25">
      <c r="A70" s="32">
        <v>68396</v>
      </c>
      <c r="B70" s="40" t="s">
        <v>1335</v>
      </c>
      <c r="C70" s="34">
        <v>30</v>
      </c>
      <c r="D70" s="35">
        <v>33</v>
      </c>
      <c r="E70" s="35">
        <v>30</v>
      </c>
      <c r="F70" s="36">
        <v>30</v>
      </c>
      <c r="G70" s="35">
        <v>32</v>
      </c>
      <c r="H70" s="35">
        <v>27</v>
      </c>
      <c r="I70" s="35">
        <v>28</v>
      </c>
      <c r="J70" s="37">
        <v>24</v>
      </c>
      <c r="K70" s="54">
        <v>22</v>
      </c>
      <c r="L70" s="54">
        <v>19</v>
      </c>
      <c r="M70" s="54">
        <v>0</v>
      </c>
      <c r="N70" s="54"/>
      <c r="O70" s="54"/>
      <c r="P70" s="54"/>
      <c r="Q70" s="54"/>
      <c r="R70" s="54"/>
      <c r="S70" s="55"/>
      <c r="T70" s="277" t="s">
        <v>1514</v>
      </c>
    </row>
    <row r="71" spans="1:23" s="51" customFormat="1" ht="15" customHeight="1" x14ac:dyDescent="0.25">
      <c r="A71" s="32"/>
      <c r="B71" s="40" t="s">
        <v>1331</v>
      </c>
      <c r="C71" s="34">
        <v>18</v>
      </c>
      <c r="D71" s="35">
        <v>18</v>
      </c>
      <c r="E71" s="35">
        <v>21</v>
      </c>
      <c r="F71" s="36">
        <v>20</v>
      </c>
      <c r="G71" s="35">
        <v>24</v>
      </c>
      <c r="H71" s="35">
        <v>16</v>
      </c>
      <c r="I71" s="35">
        <v>12</v>
      </c>
      <c r="J71" s="37">
        <v>11</v>
      </c>
      <c r="K71" s="54">
        <v>18</v>
      </c>
      <c r="L71" s="54">
        <v>13</v>
      </c>
      <c r="M71" s="54">
        <v>11</v>
      </c>
      <c r="N71" s="54">
        <v>11</v>
      </c>
      <c r="O71" s="54"/>
      <c r="P71" s="54"/>
      <c r="Q71" s="54"/>
      <c r="R71" s="54"/>
      <c r="S71" s="55"/>
      <c r="T71" s="277"/>
    </row>
    <row r="72" spans="1:23" s="51" customFormat="1" ht="15" customHeight="1" x14ac:dyDescent="0.25">
      <c r="A72" s="50"/>
      <c r="B72" s="40"/>
      <c r="C72" s="34"/>
      <c r="D72" s="35"/>
      <c r="E72" s="35"/>
      <c r="F72" s="36"/>
      <c r="G72" s="35"/>
      <c r="H72" s="35"/>
      <c r="I72" s="35"/>
      <c r="J72" s="36"/>
      <c r="K72" s="54"/>
      <c r="L72" s="54"/>
      <c r="M72" s="54"/>
      <c r="N72" s="54"/>
      <c r="O72" s="54"/>
      <c r="P72" s="54"/>
      <c r="Q72" s="54"/>
      <c r="R72" s="54"/>
      <c r="S72" s="55"/>
      <c r="T72" s="277"/>
    </row>
    <row r="73" spans="1:23" s="51" customFormat="1" ht="15" customHeight="1" x14ac:dyDescent="0.25">
      <c r="A73" s="50"/>
      <c r="B73" s="41"/>
      <c r="C73" s="36"/>
      <c r="D73" s="35"/>
      <c r="E73" s="54"/>
      <c r="F73" s="54"/>
      <c r="G73" s="54"/>
      <c r="H73" s="54"/>
      <c r="I73" s="54"/>
      <c r="J73" s="35"/>
      <c r="K73" s="35"/>
      <c r="L73" s="35"/>
      <c r="M73" s="35"/>
      <c r="N73" s="35"/>
      <c r="O73" s="35"/>
      <c r="P73" s="35"/>
      <c r="Q73" s="35"/>
      <c r="R73" s="54"/>
      <c r="S73" s="55"/>
      <c r="T73" s="1"/>
    </row>
    <row r="74" spans="1:23" s="51" customFormat="1" ht="15" customHeight="1" x14ac:dyDescent="0.25">
      <c r="A74" s="50"/>
      <c r="B74" s="42" t="s">
        <v>1476</v>
      </c>
      <c r="C74" s="54">
        <f>SUM(C3:C73)</f>
        <v>2937</v>
      </c>
      <c r="D74" s="57">
        <f>SUM(D$3:D73)</f>
        <v>2978</v>
      </c>
      <c r="E74" s="57">
        <f>SUM(E$3:E73)</f>
        <v>3005</v>
      </c>
      <c r="F74" s="57">
        <f>SUM(F$3:F73)</f>
        <v>2998</v>
      </c>
      <c r="G74" s="57">
        <f>SUM(G$3:G73)</f>
        <v>3023</v>
      </c>
      <c r="H74" s="57">
        <f>SUM(H$3:H73)</f>
        <v>2988</v>
      </c>
      <c r="I74" s="57">
        <f>SUM(I$3:I73)</f>
        <v>2867</v>
      </c>
      <c r="J74" s="54">
        <f>SUM(J$3:J73)</f>
        <v>2825</v>
      </c>
      <c r="K74" s="57">
        <f>SUM(K$3:K73)</f>
        <v>2704</v>
      </c>
      <c r="L74" s="57">
        <f>SUM(L$3:L73)</f>
        <v>2535</v>
      </c>
      <c r="M74" s="57">
        <f>SUM(M$3:M73)</f>
        <v>2404</v>
      </c>
      <c r="N74" s="57">
        <v>2296</v>
      </c>
      <c r="O74" s="57">
        <v>2176</v>
      </c>
      <c r="P74" s="57">
        <f>SUM(P$3:P73)</f>
        <v>2107</v>
      </c>
      <c r="Q74" s="57">
        <f>SUM(Q$3:Q73)</f>
        <v>2039</v>
      </c>
      <c r="R74" s="54">
        <f>SUM(R$3:R73)</f>
        <v>-68</v>
      </c>
      <c r="S74" s="55">
        <f>(Q74/P74)-1</f>
        <v>-3.2273374466065485E-2</v>
      </c>
      <c r="T74" s="1"/>
    </row>
    <row r="75" spans="1:23" s="51" customFormat="1" ht="15" x14ac:dyDescent="0.25">
      <c r="A75" s="50"/>
      <c r="C75" s="54"/>
      <c r="D75" s="54">
        <f t="shared" ref="D75:N75" si="4">D74-C74</f>
        <v>41</v>
      </c>
      <c r="E75" s="54">
        <f t="shared" si="4"/>
        <v>27</v>
      </c>
      <c r="F75" s="54">
        <f t="shared" si="4"/>
        <v>-7</v>
      </c>
      <c r="G75" s="54">
        <f t="shared" si="4"/>
        <v>25</v>
      </c>
      <c r="H75" s="54">
        <f t="shared" si="4"/>
        <v>-35</v>
      </c>
      <c r="I75" s="54">
        <f t="shared" si="4"/>
        <v>-121</v>
      </c>
      <c r="J75" s="54">
        <f t="shared" si="4"/>
        <v>-42</v>
      </c>
      <c r="K75" s="54">
        <f t="shared" si="4"/>
        <v>-121</v>
      </c>
      <c r="L75" s="54">
        <f t="shared" si="4"/>
        <v>-169</v>
      </c>
      <c r="M75" s="54">
        <f t="shared" si="4"/>
        <v>-131</v>
      </c>
      <c r="N75" s="54">
        <f t="shared" si="4"/>
        <v>-108</v>
      </c>
      <c r="O75" s="54">
        <v>-120</v>
      </c>
      <c r="P75" s="54">
        <f>P74-O74</f>
        <v>-69</v>
      </c>
      <c r="Q75" s="54">
        <f>Q74-P74</f>
        <v>-68</v>
      </c>
      <c r="R75" s="54"/>
      <c r="S75" s="133"/>
      <c r="T75" s="1"/>
    </row>
    <row r="76" spans="1:23" s="51" customFormat="1" ht="15" x14ac:dyDescent="0.25">
      <c r="A76" s="50"/>
      <c r="C76" s="58"/>
      <c r="D76" s="58"/>
      <c r="E76" s="58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1"/>
    </row>
    <row r="77" spans="1:23" s="51" customFormat="1" ht="15" x14ac:dyDescent="0.25">
      <c r="A77" s="50"/>
      <c r="B77" s="350" t="s">
        <v>1407</v>
      </c>
      <c r="C77" s="58"/>
      <c r="D77" s="58"/>
      <c r="E77" s="58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1"/>
    </row>
    <row r="78" spans="1:23" s="51" customFormat="1" ht="15" x14ac:dyDescent="0.25">
      <c r="A78" s="50"/>
      <c r="B78" s="345" t="s">
        <v>1408</v>
      </c>
      <c r="C78" s="58"/>
      <c r="D78" s="58"/>
      <c r="E78" s="58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1"/>
    </row>
    <row r="79" spans="1:23" s="51" customFormat="1" ht="15" x14ac:dyDescent="0.25">
      <c r="A79" s="50"/>
      <c r="B79" s="346" t="s">
        <v>1409</v>
      </c>
      <c r="C79" s="58"/>
      <c r="D79" s="58"/>
      <c r="E79" s="58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1"/>
    </row>
    <row r="80" spans="1:23" s="51" customFormat="1" ht="15" x14ac:dyDescent="0.25">
      <c r="A80" s="50"/>
      <c r="B80" s="347" t="s">
        <v>1410</v>
      </c>
      <c r="C80" s="58"/>
      <c r="D80" s="58"/>
      <c r="E80" s="58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1"/>
    </row>
    <row r="81" spans="1:23" s="51" customFormat="1" ht="15" x14ac:dyDescent="0.25">
      <c r="A81" s="50"/>
      <c r="B81" s="348" t="s">
        <v>1411</v>
      </c>
      <c r="C81" s="58"/>
      <c r="D81" s="58"/>
      <c r="E81" s="58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3" s="51" customFormat="1" ht="15" x14ac:dyDescent="0.25">
      <c r="A82" s="44"/>
      <c r="B82" s="349" t="s">
        <v>1412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3" ht="15" x14ac:dyDescent="0.25">
      <c r="B83" s="230" t="s">
        <v>1520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T83" s="1"/>
      <c r="U83" s="1"/>
      <c r="V83" s="1"/>
      <c r="W83" s="1"/>
    </row>
    <row r="84" spans="1:23" ht="15" x14ac:dyDescent="0.25">
      <c r="A84" s="50"/>
      <c r="B84" s="353" t="s">
        <v>1623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  <c r="U84" s="1"/>
      <c r="V84" s="1"/>
      <c r="W84" s="1"/>
    </row>
    <row r="85" spans="1:23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46"/>
      <c r="U85" s="52"/>
      <c r="V85" s="52"/>
      <c r="W85" s="52"/>
    </row>
    <row r="86" spans="1:23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213" t="s">
        <v>27</v>
      </c>
      <c r="K86" s="54"/>
      <c r="L86" s="54"/>
      <c r="M86" s="54"/>
      <c r="N86" s="54"/>
      <c r="O86" s="54"/>
      <c r="P86" s="54"/>
      <c r="Q86" s="54"/>
      <c r="R86" s="54"/>
      <c r="S86" s="50"/>
      <c r="T86" s="46"/>
      <c r="U86" s="52"/>
      <c r="V86" s="52"/>
      <c r="W86" s="52"/>
    </row>
    <row r="87" spans="1:23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46"/>
      <c r="U87" s="52"/>
      <c r="V87" s="52"/>
      <c r="W87" s="52"/>
    </row>
    <row r="88" spans="1:23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  <c r="U88" s="52"/>
      <c r="V88" s="52"/>
      <c r="W88" s="52"/>
    </row>
    <row r="89" spans="1:23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  <c r="U89" s="52"/>
      <c r="V89" s="52"/>
      <c r="W89" s="52"/>
    </row>
    <row r="90" spans="1:23" s="51" customFormat="1" ht="15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  <c r="U90" s="52"/>
      <c r="V90" s="52"/>
      <c r="W90" s="52"/>
    </row>
    <row r="91" spans="1:23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  <c r="U91" s="52"/>
      <c r="V91" s="52"/>
      <c r="W91" s="52"/>
    </row>
    <row r="92" spans="1:23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  <c r="U92" s="52"/>
      <c r="V92" s="52"/>
      <c r="W92" s="52"/>
    </row>
    <row r="93" spans="1:23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  <c r="U93" s="52"/>
      <c r="V93" s="52"/>
      <c r="W93" s="52"/>
    </row>
    <row r="94" spans="1:23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  <c r="U94" s="52"/>
      <c r="V94" s="52"/>
      <c r="W94" s="52"/>
    </row>
    <row r="95" spans="1:23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  <c r="U95" s="52"/>
      <c r="V95" s="52"/>
      <c r="W95" s="52"/>
    </row>
    <row r="96" spans="1:23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  <c r="U96" s="52"/>
      <c r="V96" s="52"/>
      <c r="W96" s="52"/>
    </row>
    <row r="97" spans="1:23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  <c r="U97" s="52"/>
      <c r="V97" s="52"/>
      <c r="W97" s="52"/>
    </row>
    <row r="98" spans="1:23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  <c r="U98" s="52"/>
      <c r="V98" s="52"/>
      <c r="W98" s="52"/>
    </row>
    <row r="99" spans="1:23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  <c r="U99" s="52"/>
      <c r="V99" s="52"/>
      <c r="W99" s="52"/>
    </row>
    <row r="100" spans="1:23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  <c r="U100" s="52"/>
      <c r="V100" s="52"/>
      <c r="W100" s="52"/>
    </row>
    <row r="101" spans="1:23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  <c r="U101" s="52"/>
      <c r="V101" s="52"/>
      <c r="W101" s="52"/>
    </row>
    <row r="102" spans="1:23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  <c r="U102" s="52"/>
      <c r="V102" s="52"/>
      <c r="W102" s="52"/>
    </row>
    <row r="103" spans="1:23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  <c r="U103" s="52"/>
      <c r="V103" s="52"/>
      <c r="W103" s="52"/>
    </row>
    <row r="104" spans="1:23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  <c r="U104" s="52"/>
      <c r="V104" s="52"/>
      <c r="W104" s="52"/>
    </row>
    <row r="105" spans="1:23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  <c r="U105" s="52"/>
      <c r="V105" s="52"/>
      <c r="W105" s="52"/>
    </row>
    <row r="106" spans="1:23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  <c r="U106" s="52"/>
      <c r="V106" s="52"/>
      <c r="W106" s="52"/>
    </row>
    <row r="107" spans="1:23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  <c r="U107" s="52"/>
      <c r="V107" s="52"/>
      <c r="W107" s="52"/>
    </row>
    <row r="108" spans="1:23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  <c r="U108" s="52"/>
      <c r="V108" s="52"/>
      <c r="W108" s="52"/>
    </row>
    <row r="109" spans="1:23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  <c r="U109" s="52"/>
      <c r="V109" s="52"/>
      <c r="W109" s="52"/>
    </row>
    <row r="110" spans="1:23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0"/>
      <c r="T110" s="46"/>
      <c r="U110" s="52"/>
      <c r="V110" s="52"/>
      <c r="W110" s="52"/>
    </row>
    <row r="111" spans="1:23" s="51" customFormat="1" ht="15" x14ac:dyDescent="0.25">
      <c r="A111" s="50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0"/>
      <c r="T111" s="46"/>
      <c r="U111" s="52"/>
      <c r="V111" s="52"/>
      <c r="W111" s="52"/>
    </row>
    <row r="112" spans="1:23" s="51" customFormat="1" ht="15" x14ac:dyDescent="0.25">
      <c r="A112" s="50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0"/>
      <c r="T112" s="46"/>
      <c r="U112" s="52"/>
      <c r="V112" s="52"/>
      <c r="W112" s="52"/>
    </row>
    <row r="113" spans="1:23" s="51" customFormat="1" ht="15" x14ac:dyDescent="0.25">
      <c r="A113" s="50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0"/>
      <c r="T113" s="46"/>
      <c r="U113" s="52"/>
      <c r="V113" s="52"/>
      <c r="W113" s="52"/>
    </row>
    <row r="114" spans="1:23" s="51" customFormat="1" ht="15" x14ac:dyDescent="0.25">
      <c r="A114" s="50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0"/>
      <c r="T114" s="46"/>
      <c r="U114" s="52"/>
      <c r="V114" s="52"/>
      <c r="W114" s="52"/>
    </row>
    <row r="115" spans="1:23" s="51" customFormat="1" ht="15" x14ac:dyDescent="0.25">
      <c r="A115" s="5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0"/>
      <c r="T115" s="46"/>
      <c r="U115" s="52"/>
      <c r="V115" s="52"/>
      <c r="W115" s="52"/>
    </row>
    <row r="116" spans="1:23" s="51" customFormat="1" ht="15" x14ac:dyDescent="0.25">
      <c r="A116" s="50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0"/>
      <c r="T116" s="46"/>
      <c r="U116" s="52"/>
      <c r="V116" s="52"/>
      <c r="W116" s="52"/>
    </row>
    <row r="117" spans="1:23" s="51" customFormat="1" ht="15" x14ac:dyDescent="0.25">
      <c r="A117" s="5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0"/>
      <c r="T117" s="46"/>
      <c r="U117" s="52"/>
      <c r="V117" s="52"/>
      <c r="W117" s="52"/>
    </row>
    <row r="118" spans="1:23" s="51" customFormat="1" ht="15" x14ac:dyDescent="0.25">
      <c r="A118" s="50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0"/>
      <c r="T118" s="46"/>
      <c r="U118" s="52"/>
      <c r="V118" s="52"/>
      <c r="W118" s="52"/>
    </row>
    <row r="119" spans="1:23" s="51" customFormat="1" ht="15" x14ac:dyDescent="0.25">
      <c r="A119" s="4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0"/>
      <c r="T119" s="46"/>
      <c r="U119" s="52"/>
      <c r="V119" s="52"/>
      <c r="W119" s="52"/>
    </row>
    <row r="120" spans="1:23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1:23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1:23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1:23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1:23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1:23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1:23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1:23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1:23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mergeCells count="1">
    <mergeCell ref="R1:S1"/>
  </mergeCells>
  <phoneticPr fontId="4" type="noConversion"/>
  <conditionalFormatting sqref="A3:A62">
    <cfRule type="expression" dxfId="243" priority="15">
      <formula>S3&lt;-0.0999</formula>
    </cfRule>
    <cfRule type="expression" dxfId="242" priority="18">
      <formula>Q3&lt;20</formula>
    </cfRule>
  </conditionalFormatting>
  <conditionalFormatting sqref="B3:B62">
    <cfRule type="expression" dxfId="241" priority="40">
      <formula>$S3&lt;0</formula>
    </cfRule>
    <cfRule type="expression" dxfId="240" priority="41">
      <formula>$S3=0</formula>
    </cfRule>
    <cfRule type="expression" dxfId="239" priority="42">
      <formula>$S3&gt;0</formula>
    </cfRule>
  </conditionalFormatting>
  <conditionalFormatting sqref="D74:Q74">
    <cfRule type="expression" dxfId="238" priority="20">
      <formula>D75&lt;0</formula>
    </cfRule>
    <cfRule type="expression" dxfId="237" priority="21">
      <formula>D75=0</formula>
    </cfRule>
    <cfRule type="expression" dxfId="236" priority="22">
      <formula>D75&gt;0</formula>
    </cfRule>
  </conditionalFormatting>
  <conditionalFormatting sqref="Q3:Q62">
    <cfRule type="expression" dxfId="235" priority="10">
      <formula>Q3&lt;20</formula>
    </cfRule>
  </conditionalFormatting>
  <conditionalFormatting sqref="Q69">
    <cfRule type="expression" dxfId="234" priority="1">
      <formula>Q69&lt;20</formula>
    </cfRule>
  </conditionalFormatting>
  <conditionalFormatting sqref="S3:S61 S63:S64">
    <cfRule type="expression" dxfId="233" priority="14">
      <formula>S3&lt;-0.0999</formula>
    </cfRule>
  </conditionalFormatting>
  <conditionalFormatting sqref="S62">
    <cfRule type="expression" dxfId="232" priority="11">
      <formula>S62&lt;-0.0999</formula>
    </cfRule>
  </conditionalFormatting>
  <conditionalFormatting sqref="S69">
    <cfRule type="expression" dxfId="231" priority="2">
      <formula>S69&lt;-0.0999</formula>
    </cfRule>
  </conditionalFormatting>
  <printOptions gridLines="1"/>
  <pageMargins left="0.45" right="0.45" top="0.75" bottom="0.5" header="0.5" footer="0.05"/>
  <pageSetup orientation="portrait" horizontalDpi="4294967293" verticalDpi="4294967293"/>
  <headerFooter>
    <oddFooter>&amp;L&amp;8&amp;F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3116-22E6-44FA-89D1-6FB3B2A9FF39}">
  <sheetPr codeName="Sheet3">
    <tabColor theme="8" tint="0.79998168889431442"/>
    <pageSetUpPr fitToPage="1"/>
  </sheetPr>
  <dimension ref="A1:Y293"/>
  <sheetViews>
    <sheetView zoomScale="90" zoomScaleNormal="90" zoomScalePageLayoutView="80" workbookViewId="0">
      <selection activeCell="Q30" sqref="Q30"/>
    </sheetView>
  </sheetViews>
  <sheetFormatPr defaultRowHeight="12.75" x14ac:dyDescent="0.2"/>
  <cols>
    <col min="1" max="1" width="11" style="44" customWidth="1"/>
    <col min="2" max="2" width="31.125" style="1" customWidth="1"/>
    <col min="3" max="3" width="10" style="46" customWidth="1"/>
    <col min="4" max="4" width="9.5" style="46" customWidth="1"/>
    <col min="5" max="6" width="10.125" style="46" customWidth="1"/>
    <col min="7" max="8" width="10" style="46" customWidth="1"/>
    <col min="9" max="9" width="10.5" style="46" customWidth="1"/>
    <col min="10" max="11" width="9.875" style="46" customWidth="1"/>
    <col min="12" max="16" width="13.125" style="46" customWidth="1"/>
    <col min="17" max="17" width="12" style="46" customWidth="1"/>
    <col min="18" max="18" width="9" style="471" customWidth="1"/>
    <col min="19" max="19" width="8.5" style="44" customWidth="1"/>
    <col min="20" max="20" width="28.625" style="46" customWidth="1"/>
    <col min="21" max="21" width="10.125" style="46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40" t="s">
        <v>1339</v>
      </c>
      <c r="H1" s="52"/>
      <c r="I1" s="52"/>
      <c r="J1" s="106"/>
      <c r="K1" s="106"/>
      <c r="L1" s="107"/>
      <c r="M1" s="107"/>
      <c r="N1" s="107"/>
      <c r="O1" s="107"/>
      <c r="P1" s="107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470" t="s">
        <v>1595</v>
      </c>
      <c r="S2" s="31" t="s">
        <v>45</v>
      </c>
      <c r="T2" s="276"/>
    </row>
    <row r="3" spans="1:20" s="51" customFormat="1" ht="15" x14ac:dyDescent="0.25">
      <c r="A3" s="32">
        <v>1459</v>
      </c>
      <c r="B3" s="204" t="s">
        <v>1368</v>
      </c>
      <c r="C3" s="34">
        <v>83</v>
      </c>
      <c r="D3" s="34">
        <v>81</v>
      </c>
      <c r="E3" s="34">
        <v>77</v>
      </c>
      <c r="F3" s="34">
        <v>74</v>
      </c>
      <c r="G3" s="34">
        <v>71</v>
      </c>
      <c r="H3" s="54">
        <v>64</v>
      </c>
      <c r="I3" s="54">
        <v>57</v>
      </c>
      <c r="J3" s="37">
        <v>55</v>
      </c>
      <c r="K3" s="54">
        <v>61</v>
      </c>
      <c r="L3" s="54">
        <v>51</v>
      </c>
      <c r="M3" s="54">
        <v>51</v>
      </c>
      <c r="N3" s="54">
        <v>46</v>
      </c>
      <c r="O3" s="54">
        <v>42</v>
      </c>
      <c r="P3" s="54">
        <v>46</v>
      </c>
      <c r="Q3" s="54">
        <v>57</v>
      </c>
      <c r="R3" s="148">
        <f t="shared" ref="R3:R37" si="0">Q3-P3</f>
        <v>11</v>
      </c>
      <c r="S3" s="55">
        <f t="shared" ref="S3:S37" si="1">(Q3/P3)-1</f>
        <v>0.23913043478260865</v>
      </c>
      <c r="T3" s="1"/>
    </row>
    <row r="4" spans="1:20" s="51" customFormat="1" ht="15" x14ac:dyDescent="0.25">
      <c r="A4" s="32">
        <v>1470</v>
      </c>
      <c r="B4" s="204" t="s">
        <v>1345</v>
      </c>
      <c r="C4" s="34">
        <v>40</v>
      </c>
      <c r="D4" s="34">
        <v>36</v>
      </c>
      <c r="E4" s="34">
        <v>32</v>
      </c>
      <c r="F4" s="34">
        <v>30</v>
      </c>
      <c r="G4" s="34">
        <v>26</v>
      </c>
      <c r="H4" s="54">
        <v>30</v>
      </c>
      <c r="I4" s="54">
        <v>23</v>
      </c>
      <c r="J4" s="37">
        <v>23</v>
      </c>
      <c r="K4" s="54">
        <v>23</v>
      </c>
      <c r="L4" s="54">
        <v>23</v>
      </c>
      <c r="M4" s="54">
        <v>14</v>
      </c>
      <c r="N4" s="54">
        <v>15</v>
      </c>
      <c r="O4" s="54">
        <v>17</v>
      </c>
      <c r="P4" s="54">
        <v>17</v>
      </c>
      <c r="Q4" s="54">
        <v>21</v>
      </c>
      <c r="R4" s="148">
        <f t="shared" si="0"/>
        <v>4</v>
      </c>
      <c r="S4" s="55">
        <f t="shared" si="1"/>
        <v>0.23529411764705888</v>
      </c>
      <c r="T4" s="1"/>
    </row>
    <row r="5" spans="1:20" s="51" customFormat="1" ht="15" x14ac:dyDescent="0.25">
      <c r="A5" s="32">
        <v>1453</v>
      </c>
      <c r="B5" s="204" t="s">
        <v>1371</v>
      </c>
      <c r="C5" s="34">
        <v>37</v>
      </c>
      <c r="D5" s="34">
        <v>37</v>
      </c>
      <c r="E5" s="34">
        <v>35</v>
      </c>
      <c r="F5" s="34">
        <v>39</v>
      </c>
      <c r="G5" s="34">
        <v>36</v>
      </c>
      <c r="H5" s="54">
        <v>30</v>
      </c>
      <c r="I5" s="54">
        <v>36</v>
      </c>
      <c r="J5" s="37">
        <v>36</v>
      </c>
      <c r="K5" s="54">
        <v>31</v>
      </c>
      <c r="L5" s="54">
        <v>32</v>
      </c>
      <c r="M5" s="54">
        <v>29</v>
      </c>
      <c r="N5" s="54">
        <v>19</v>
      </c>
      <c r="O5" s="54">
        <v>21</v>
      </c>
      <c r="P5" s="54">
        <v>23</v>
      </c>
      <c r="Q5" s="454">
        <v>28</v>
      </c>
      <c r="R5" s="148">
        <f t="shared" si="0"/>
        <v>5</v>
      </c>
      <c r="S5" s="55">
        <f t="shared" si="1"/>
        <v>0.21739130434782616</v>
      </c>
      <c r="T5" s="1"/>
    </row>
    <row r="6" spans="1:20" s="51" customFormat="1" ht="15" x14ac:dyDescent="0.25">
      <c r="A6" s="32">
        <v>23503</v>
      </c>
      <c r="B6" s="204" t="s">
        <v>1378</v>
      </c>
      <c r="C6" s="34">
        <v>68</v>
      </c>
      <c r="D6" s="34">
        <v>59</v>
      </c>
      <c r="E6" s="34">
        <v>57</v>
      </c>
      <c r="F6" s="34">
        <v>66</v>
      </c>
      <c r="G6" s="34">
        <v>66</v>
      </c>
      <c r="H6" s="54">
        <v>69</v>
      </c>
      <c r="I6" s="54">
        <v>74</v>
      </c>
      <c r="J6" s="37">
        <v>76</v>
      </c>
      <c r="K6" s="54">
        <v>78</v>
      </c>
      <c r="L6" s="54">
        <v>75</v>
      </c>
      <c r="M6" s="54">
        <v>71</v>
      </c>
      <c r="N6" s="54">
        <v>74</v>
      </c>
      <c r="O6" s="54">
        <v>72</v>
      </c>
      <c r="P6" s="54">
        <v>80</v>
      </c>
      <c r="Q6" s="54">
        <v>95</v>
      </c>
      <c r="R6" s="148">
        <f t="shared" si="0"/>
        <v>15</v>
      </c>
      <c r="S6" s="55">
        <f t="shared" si="1"/>
        <v>0.1875</v>
      </c>
      <c r="T6" s="1"/>
    </row>
    <row r="7" spans="1:20" s="51" customFormat="1" ht="15" x14ac:dyDescent="0.25">
      <c r="A7" s="32">
        <v>61387</v>
      </c>
      <c r="B7" s="204" t="s">
        <v>1347</v>
      </c>
      <c r="C7" s="34">
        <v>28</v>
      </c>
      <c r="D7" s="34">
        <v>28</v>
      </c>
      <c r="E7" s="34">
        <v>26</v>
      </c>
      <c r="F7" s="34">
        <v>24</v>
      </c>
      <c r="G7" s="34">
        <v>30</v>
      </c>
      <c r="H7" s="54">
        <v>27</v>
      </c>
      <c r="I7" s="54">
        <v>24</v>
      </c>
      <c r="J7" s="37">
        <v>26</v>
      </c>
      <c r="K7" s="54">
        <v>25</v>
      </c>
      <c r="L7" s="54">
        <v>25</v>
      </c>
      <c r="M7" s="54">
        <v>25</v>
      </c>
      <c r="N7" s="54">
        <v>25</v>
      </c>
      <c r="O7" s="54">
        <v>24</v>
      </c>
      <c r="P7" s="54">
        <v>22</v>
      </c>
      <c r="Q7" s="54">
        <v>25</v>
      </c>
      <c r="R7" s="148">
        <f t="shared" si="0"/>
        <v>3</v>
      </c>
      <c r="S7" s="55">
        <f t="shared" si="1"/>
        <v>0.13636363636363646</v>
      </c>
      <c r="T7" s="1"/>
    </row>
    <row r="8" spans="1:20" s="51" customFormat="1" ht="15" x14ac:dyDescent="0.25">
      <c r="A8" s="32">
        <v>1455</v>
      </c>
      <c r="B8" s="204" t="s">
        <v>1369</v>
      </c>
      <c r="C8" s="34">
        <v>41</v>
      </c>
      <c r="D8" s="34">
        <v>37</v>
      </c>
      <c r="E8" s="34">
        <v>39</v>
      </c>
      <c r="F8" s="34">
        <v>38</v>
      </c>
      <c r="G8" s="34">
        <v>31</v>
      </c>
      <c r="H8" s="54">
        <v>31</v>
      </c>
      <c r="I8" s="54">
        <v>37</v>
      </c>
      <c r="J8" s="37">
        <v>36</v>
      </c>
      <c r="K8" s="54">
        <v>36</v>
      </c>
      <c r="L8" s="54">
        <v>34</v>
      </c>
      <c r="M8" s="54">
        <v>31</v>
      </c>
      <c r="N8" s="54">
        <v>33</v>
      </c>
      <c r="O8" s="54">
        <v>33</v>
      </c>
      <c r="P8" s="54">
        <v>32</v>
      </c>
      <c r="Q8" s="54">
        <v>36</v>
      </c>
      <c r="R8" s="148">
        <f t="shared" si="0"/>
        <v>4</v>
      </c>
      <c r="S8" s="55">
        <f t="shared" si="1"/>
        <v>0.125</v>
      </c>
      <c r="T8" s="1"/>
    </row>
    <row r="9" spans="1:20" s="51" customFormat="1" ht="15" x14ac:dyDescent="0.25">
      <c r="A9" s="32">
        <v>1462</v>
      </c>
      <c r="B9" s="204" t="s">
        <v>1349</v>
      </c>
      <c r="C9" s="34">
        <v>94</v>
      </c>
      <c r="D9" s="34">
        <v>95</v>
      </c>
      <c r="E9" s="34">
        <v>77</v>
      </c>
      <c r="F9" s="34">
        <v>81</v>
      </c>
      <c r="G9" s="34">
        <v>94</v>
      </c>
      <c r="H9" s="54">
        <v>91</v>
      </c>
      <c r="I9" s="54">
        <v>85</v>
      </c>
      <c r="J9" s="37">
        <v>70</v>
      </c>
      <c r="K9" s="54">
        <v>68</v>
      </c>
      <c r="L9" s="54">
        <v>64</v>
      </c>
      <c r="M9" s="54">
        <v>55</v>
      </c>
      <c r="N9" s="54">
        <v>52</v>
      </c>
      <c r="O9" s="54">
        <v>46</v>
      </c>
      <c r="P9" s="54">
        <v>39</v>
      </c>
      <c r="Q9" s="54">
        <v>43</v>
      </c>
      <c r="R9" s="148">
        <f t="shared" si="0"/>
        <v>4</v>
      </c>
      <c r="S9" s="55">
        <f t="shared" si="1"/>
        <v>0.10256410256410264</v>
      </c>
      <c r="T9" s="1"/>
    </row>
    <row r="10" spans="1:20" s="51" customFormat="1" ht="15" x14ac:dyDescent="0.25">
      <c r="A10" s="32">
        <v>1466</v>
      </c>
      <c r="B10" s="204" t="s">
        <v>1363</v>
      </c>
      <c r="C10" s="34">
        <v>72</v>
      </c>
      <c r="D10" s="34">
        <v>71</v>
      </c>
      <c r="E10" s="34">
        <v>74</v>
      </c>
      <c r="F10" s="34">
        <v>65</v>
      </c>
      <c r="G10" s="34">
        <v>70</v>
      </c>
      <c r="H10" s="54">
        <v>80</v>
      </c>
      <c r="I10" s="54">
        <v>76</v>
      </c>
      <c r="J10" s="37">
        <v>75</v>
      </c>
      <c r="K10" s="54">
        <v>71</v>
      </c>
      <c r="L10" s="54">
        <v>65</v>
      </c>
      <c r="M10" s="54">
        <v>56</v>
      </c>
      <c r="N10" s="54">
        <v>56</v>
      </c>
      <c r="O10" s="54">
        <v>61</v>
      </c>
      <c r="P10" s="54">
        <v>64</v>
      </c>
      <c r="Q10" s="54">
        <v>68</v>
      </c>
      <c r="R10" s="148">
        <f t="shared" si="0"/>
        <v>4</v>
      </c>
      <c r="S10" s="55">
        <f t="shared" si="1"/>
        <v>6.25E-2</v>
      </c>
      <c r="T10" s="1"/>
    </row>
    <row r="11" spans="1:20" s="51" customFormat="1" ht="15" x14ac:dyDescent="0.25">
      <c r="A11" s="32">
        <v>1469</v>
      </c>
      <c r="B11" s="204" t="s">
        <v>1365</v>
      </c>
      <c r="C11" s="34">
        <v>38</v>
      </c>
      <c r="D11" s="34">
        <v>40</v>
      </c>
      <c r="E11" s="34">
        <v>39</v>
      </c>
      <c r="F11" s="34">
        <v>42</v>
      </c>
      <c r="G11" s="34">
        <v>41</v>
      </c>
      <c r="H11" s="54">
        <v>44</v>
      </c>
      <c r="I11" s="54">
        <v>45</v>
      </c>
      <c r="J11" s="37">
        <v>43</v>
      </c>
      <c r="K11" s="54">
        <v>39</v>
      </c>
      <c r="L11" s="54">
        <v>40</v>
      </c>
      <c r="M11" s="54">
        <v>41</v>
      </c>
      <c r="N11" s="54">
        <v>46</v>
      </c>
      <c r="O11" s="54">
        <v>50</v>
      </c>
      <c r="P11" s="54">
        <v>50</v>
      </c>
      <c r="Q11" s="54">
        <v>52</v>
      </c>
      <c r="R11" s="148">
        <f t="shared" si="0"/>
        <v>2</v>
      </c>
      <c r="S11" s="55">
        <f t="shared" si="1"/>
        <v>4.0000000000000036E-2</v>
      </c>
      <c r="T11" s="1"/>
    </row>
    <row r="12" spans="1:20" s="51" customFormat="1" ht="15" x14ac:dyDescent="0.25">
      <c r="A12" s="32">
        <v>1444</v>
      </c>
      <c r="B12" s="204" t="s">
        <v>1355</v>
      </c>
      <c r="C12" s="34">
        <v>113</v>
      </c>
      <c r="D12" s="34">
        <v>106</v>
      </c>
      <c r="E12" s="34">
        <v>106</v>
      </c>
      <c r="F12" s="34">
        <v>109</v>
      </c>
      <c r="G12" s="34">
        <v>105</v>
      </c>
      <c r="H12" s="54">
        <v>98</v>
      </c>
      <c r="I12" s="54">
        <v>98</v>
      </c>
      <c r="J12" s="37">
        <v>104</v>
      </c>
      <c r="K12" s="54">
        <v>100</v>
      </c>
      <c r="L12" s="54">
        <v>101</v>
      </c>
      <c r="M12" s="54">
        <v>98</v>
      </c>
      <c r="N12" s="54">
        <v>86</v>
      </c>
      <c r="O12" s="54">
        <v>81</v>
      </c>
      <c r="P12" s="54">
        <v>80</v>
      </c>
      <c r="Q12" s="54">
        <v>83</v>
      </c>
      <c r="R12" s="148">
        <f t="shared" si="0"/>
        <v>3</v>
      </c>
      <c r="S12" s="55">
        <f t="shared" si="1"/>
        <v>3.7500000000000089E-2</v>
      </c>
      <c r="T12" s="1"/>
    </row>
    <row r="13" spans="1:20" s="51" customFormat="1" ht="15" x14ac:dyDescent="0.25">
      <c r="A13" s="32">
        <v>30654</v>
      </c>
      <c r="B13" s="204" t="s">
        <v>1348</v>
      </c>
      <c r="C13" s="34">
        <v>27</v>
      </c>
      <c r="D13" s="34">
        <v>26</v>
      </c>
      <c r="E13" s="34">
        <v>25</v>
      </c>
      <c r="F13" s="34">
        <v>27</v>
      </c>
      <c r="G13" s="34">
        <v>28</v>
      </c>
      <c r="H13" s="54">
        <v>30</v>
      </c>
      <c r="I13" s="54">
        <v>27</v>
      </c>
      <c r="J13" s="37">
        <v>23</v>
      </c>
      <c r="K13" s="54">
        <v>26</v>
      </c>
      <c r="L13" s="54">
        <v>29</v>
      </c>
      <c r="M13" s="54">
        <v>25</v>
      </c>
      <c r="N13" s="54">
        <v>30</v>
      </c>
      <c r="O13" s="54">
        <v>30</v>
      </c>
      <c r="P13" s="54">
        <v>30</v>
      </c>
      <c r="Q13" s="54">
        <v>31</v>
      </c>
      <c r="R13" s="148">
        <f t="shared" si="0"/>
        <v>1</v>
      </c>
      <c r="S13" s="55">
        <f t="shared" si="1"/>
        <v>3.3333333333333437E-2</v>
      </c>
      <c r="T13" s="1"/>
    </row>
    <row r="14" spans="1:20" s="51" customFormat="1" ht="15" x14ac:dyDescent="0.25">
      <c r="A14" s="32">
        <v>1468</v>
      </c>
      <c r="B14" s="204" t="s">
        <v>1376</v>
      </c>
      <c r="C14" s="34">
        <v>96</v>
      </c>
      <c r="D14" s="34">
        <v>105</v>
      </c>
      <c r="E14" s="34">
        <v>105</v>
      </c>
      <c r="F14" s="34">
        <v>103</v>
      </c>
      <c r="G14" s="34">
        <v>102</v>
      </c>
      <c r="H14" s="54">
        <v>103</v>
      </c>
      <c r="I14" s="54">
        <v>95</v>
      </c>
      <c r="J14" s="37">
        <v>102</v>
      </c>
      <c r="K14" s="54">
        <v>108</v>
      </c>
      <c r="L14" s="54">
        <v>96</v>
      </c>
      <c r="M14" s="54">
        <v>96</v>
      </c>
      <c r="N14" s="54">
        <v>88</v>
      </c>
      <c r="O14" s="54">
        <v>86</v>
      </c>
      <c r="P14" s="54">
        <v>84</v>
      </c>
      <c r="Q14" s="54">
        <v>84</v>
      </c>
      <c r="R14" s="148">
        <f t="shared" si="0"/>
        <v>0</v>
      </c>
      <c r="S14" s="55">
        <f t="shared" si="1"/>
        <v>0</v>
      </c>
      <c r="T14" s="1"/>
    </row>
    <row r="15" spans="1:20" s="51" customFormat="1" ht="15" x14ac:dyDescent="0.25">
      <c r="A15" s="32">
        <v>1439</v>
      </c>
      <c r="B15" s="204" t="s">
        <v>1352</v>
      </c>
      <c r="C15" s="34">
        <v>44</v>
      </c>
      <c r="D15" s="34">
        <v>47</v>
      </c>
      <c r="E15" s="34">
        <v>46</v>
      </c>
      <c r="F15" s="34">
        <v>43</v>
      </c>
      <c r="G15" s="34">
        <v>42</v>
      </c>
      <c r="H15" s="54">
        <v>40</v>
      </c>
      <c r="I15" s="54">
        <v>40</v>
      </c>
      <c r="J15" s="37">
        <v>41</v>
      </c>
      <c r="K15" s="54">
        <v>36</v>
      </c>
      <c r="L15" s="54">
        <v>38</v>
      </c>
      <c r="M15" s="54">
        <v>35</v>
      </c>
      <c r="N15" s="54">
        <v>39</v>
      </c>
      <c r="O15" s="54">
        <v>41</v>
      </c>
      <c r="P15" s="54">
        <v>43</v>
      </c>
      <c r="Q15" s="54">
        <v>43</v>
      </c>
      <c r="R15" s="148">
        <f t="shared" si="0"/>
        <v>0</v>
      </c>
      <c r="S15" s="55">
        <f t="shared" si="1"/>
        <v>0</v>
      </c>
      <c r="T15" s="1"/>
    </row>
    <row r="16" spans="1:20" s="51" customFormat="1" ht="15" x14ac:dyDescent="0.25">
      <c r="A16" s="32">
        <v>82754</v>
      </c>
      <c r="B16" s="204" t="s">
        <v>1372</v>
      </c>
      <c r="C16" s="34">
        <v>35</v>
      </c>
      <c r="D16" s="34">
        <v>32</v>
      </c>
      <c r="E16" s="34">
        <v>23</v>
      </c>
      <c r="F16" s="34">
        <v>34</v>
      </c>
      <c r="G16" s="34">
        <v>35</v>
      </c>
      <c r="H16" s="54">
        <v>41</v>
      </c>
      <c r="I16" s="54">
        <v>37</v>
      </c>
      <c r="J16" s="37">
        <v>35</v>
      </c>
      <c r="K16" s="54">
        <v>29</v>
      </c>
      <c r="L16" s="54">
        <v>26</v>
      </c>
      <c r="M16" s="54">
        <v>23</v>
      </c>
      <c r="N16" s="54">
        <v>25</v>
      </c>
      <c r="O16" s="54">
        <v>24</v>
      </c>
      <c r="P16" s="54">
        <v>24</v>
      </c>
      <c r="Q16" s="54">
        <v>24</v>
      </c>
      <c r="R16" s="148">
        <f t="shared" si="0"/>
        <v>0</v>
      </c>
      <c r="S16" s="55">
        <f t="shared" si="1"/>
        <v>0</v>
      </c>
      <c r="T16" s="1"/>
    </row>
    <row r="17" spans="1:20" s="51" customFormat="1" ht="15" x14ac:dyDescent="0.25">
      <c r="A17" s="32">
        <v>1432</v>
      </c>
      <c r="B17" s="204" t="s">
        <v>1346</v>
      </c>
      <c r="C17" s="34">
        <v>35</v>
      </c>
      <c r="D17" s="34">
        <v>33</v>
      </c>
      <c r="E17" s="34">
        <v>30</v>
      </c>
      <c r="F17" s="34">
        <v>29</v>
      </c>
      <c r="G17" s="34">
        <v>29</v>
      </c>
      <c r="H17" s="54">
        <v>25</v>
      </c>
      <c r="I17" s="54">
        <v>26</v>
      </c>
      <c r="J17" s="37">
        <v>25</v>
      </c>
      <c r="K17" s="54">
        <v>25</v>
      </c>
      <c r="L17" s="54">
        <v>23</v>
      </c>
      <c r="M17" s="54">
        <v>19</v>
      </c>
      <c r="N17" s="54">
        <v>21</v>
      </c>
      <c r="O17" s="54">
        <v>19</v>
      </c>
      <c r="P17" s="54">
        <v>19</v>
      </c>
      <c r="Q17" s="54">
        <v>19</v>
      </c>
      <c r="R17" s="148">
        <f t="shared" si="0"/>
        <v>0</v>
      </c>
      <c r="S17" s="55">
        <f t="shared" si="1"/>
        <v>0</v>
      </c>
      <c r="T17" s="1"/>
    </row>
    <row r="18" spans="1:20" s="51" customFormat="1" ht="15" x14ac:dyDescent="0.25">
      <c r="A18" s="32">
        <v>1467</v>
      </c>
      <c r="B18" s="204" t="s">
        <v>1364</v>
      </c>
      <c r="C18" s="34">
        <v>24</v>
      </c>
      <c r="D18" s="34">
        <v>23</v>
      </c>
      <c r="E18" s="34">
        <v>22</v>
      </c>
      <c r="F18" s="34">
        <v>22</v>
      </c>
      <c r="G18" s="34">
        <v>26</v>
      </c>
      <c r="H18" s="54">
        <v>26</v>
      </c>
      <c r="I18" s="54">
        <v>25</v>
      </c>
      <c r="J18" s="37">
        <v>24</v>
      </c>
      <c r="K18" s="54">
        <v>26</v>
      </c>
      <c r="L18" s="54">
        <v>25</v>
      </c>
      <c r="M18" s="54">
        <v>22</v>
      </c>
      <c r="N18" s="54">
        <v>21</v>
      </c>
      <c r="O18" s="54">
        <v>19</v>
      </c>
      <c r="P18" s="54">
        <v>19</v>
      </c>
      <c r="Q18" s="54">
        <v>19</v>
      </c>
      <c r="R18" s="148">
        <f t="shared" si="0"/>
        <v>0</v>
      </c>
      <c r="S18" s="55">
        <f t="shared" si="1"/>
        <v>0</v>
      </c>
      <c r="T18" s="1"/>
    </row>
    <row r="19" spans="1:20" s="51" customFormat="1" ht="15" x14ac:dyDescent="0.25">
      <c r="A19" s="32">
        <v>1435</v>
      </c>
      <c r="B19" s="204" t="s">
        <v>1343</v>
      </c>
      <c r="C19" s="34">
        <v>16</v>
      </c>
      <c r="D19" s="34">
        <v>14</v>
      </c>
      <c r="E19" s="34">
        <v>14</v>
      </c>
      <c r="F19" s="34">
        <v>14</v>
      </c>
      <c r="G19" s="34">
        <v>15</v>
      </c>
      <c r="H19" s="54">
        <v>14</v>
      </c>
      <c r="I19" s="54">
        <v>15</v>
      </c>
      <c r="J19" s="37">
        <v>14</v>
      </c>
      <c r="K19" s="54">
        <v>18</v>
      </c>
      <c r="L19" s="54">
        <v>20</v>
      </c>
      <c r="M19" s="54">
        <v>19</v>
      </c>
      <c r="N19" s="54">
        <v>21</v>
      </c>
      <c r="O19" s="54">
        <v>19</v>
      </c>
      <c r="P19" s="54">
        <v>19</v>
      </c>
      <c r="Q19" s="54">
        <v>19</v>
      </c>
      <c r="R19" s="148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32">
        <v>1465</v>
      </c>
      <c r="B20" s="204" t="s">
        <v>1362</v>
      </c>
      <c r="C20" s="34">
        <v>16</v>
      </c>
      <c r="D20" s="34">
        <v>15</v>
      </c>
      <c r="E20" s="34">
        <v>14</v>
      </c>
      <c r="F20" s="34">
        <v>14</v>
      </c>
      <c r="G20" s="34">
        <v>16</v>
      </c>
      <c r="H20" s="54">
        <v>15</v>
      </c>
      <c r="I20" s="54">
        <v>15</v>
      </c>
      <c r="J20" s="37">
        <v>15</v>
      </c>
      <c r="K20" s="54">
        <v>16</v>
      </c>
      <c r="L20" s="54">
        <v>16</v>
      </c>
      <c r="M20" s="54">
        <v>14</v>
      </c>
      <c r="N20" s="54">
        <v>14</v>
      </c>
      <c r="O20" s="54">
        <v>16</v>
      </c>
      <c r="P20" s="54">
        <v>17</v>
      </c>
      <c r="Q20" s="54">
        <v>17</v>
      </c>
      <c r="R20" s="148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32">
        <v>1434</v>
      </c>
      <c r="B21" s="204" t="s">
        <v>1342</v>
      </c>
      <c r="C21" s="34">
        <v>19</v>
      </c>
      <c r="D21" s="34">
        <v>18</v>
      </c>
      <c r="E21" s="34">
        <v>19</v>
      </c>
      <c r="F21" s="34">
        <v>19</v>
      </c>
      <c r="G21" s="34">
        <v>23</v>
      </c>
      <c r="H21" s="54">
        <v>22</v>
      </c>
      <c r="I21" s="54">
        <v>21</v>
      </c>
      <c r="J21" s="37">
        <v>17</v>
      </c>
      <c r="K21" s="54">
        <v>17</v>
      </c>
      <c r="L21" s="54">
        <v>18</v>
      </c>
      <c r="M21" s="54">
        <v>20</v>
      </c>
      <c r="N21" s="54">
        <v>17</v>
      </c>
      <c r="O21" s="54">
        <v>13</v>
      </c>
      <c r="P21" s="54">
        <v>16</v>
      </c>
      <c r="Q21" s="54">
        <v>16</v>
      </c>
      <c r="R21" s="148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205">
        <v>1446</v>
      </c>
      <c r="B22" s="204" t="s">
        <v>1356</v>
      </c>
      <c r="C22" s="34">
        <v>11</v>
      </c>
      <c r="D22" s="34">
        <v>9</v>
      </c>
      <c r="E22" s="34">
        <v>9</v>
      </c>
      <c r="F22" s="34">
        <v>11</v>
      </c>
      <c r="G22" s="34">
        <v>14</v>
      </c>
      <c r="H22" s="54">
        <v>14</v>
      </c>
      <c r="I22" s="54">
        <v>10</v>
      </c>
      <c r="J22" s="37">
        <v>12</v>
      </c>
      <c r="K22" s="54">
        <v>13</v>
      </c>
      <c r="L22" s="54">
        <v>13</v>
      </c>
      <c r="M22" s="54">
        <v>11</v>
      </c>
      <c r="N22" s="54">
        <v>11</v>
      </c>
      <c r="O22" s="54">
        <v>11</v>
      </c>
      <c r="P22" s="54">
        <v>14</v>
      </c>
      <c r="Q22" s="54">
        <v>14</v>
      </c>
      <c r="R22" s="148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32">
        <v>1433</v>
      </c>
      <c r="B23" s="204" t="s">
        <v>1341</v>
      </c>
      <c r="C23" s="34">
        <v>12</v>
      </c>
      <c r="D23" s="34">
        <v>12</v>
      </c>
      <c r="E23" s="34">
        <v>11</v>
      </c>
      <c r="F23" s="34">
        <v>11</v>
      </c>
      <c r="G23" s="34">
        <v>13</v>
      </c>
      <c r="H23" s="54">
        <v>14</v>
      </c>
      <c r="I23" s="54">
        <v>13</v>
      </c>
      <c r="J23" s="37">
        <v>13</v>
      </c>
      <c r="K23" s="54">
        <v>13</v>
      </c>
      <c r="L23" s="54">
        <v>14</v>
      </c>
      <c r="M23" s="54">
        <v>13</v>
      </c>
      <c r="N23" s="54">
        <v>10</v>
      </c>
      <c r="O23" s="54">
        <v>12</v>
      </c>
      <c r="P23" s="54">
        <v>11</v>
      </c>
      <c r="Q23" s="54">
        <v>11</v>
      </c>
      <c r="R23" s="148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1461</v>
      </c>
      <c r="B24" s="204" t="s">
        <v>1373</v>
      </c>
      <c r="C24" s="34">
        <v>305</v>
      </c>
      <c r="D24" s="34">
        <v>304</v>
      </c>
      <c r="E24" s="34">
        <v>310</v>
      </c>
      <c r="F24" s="34">
        <v>298</v>
      </c>
      <c r="G24" s="34">
        <v>303</v>
      </c>
      <c r="H24" s="54">
        <v>319</v>
      </c>
      <c r="I24" s="54">
        <v>301</v>
      </c>
      <c r="J24" s="37">
        <v>287</v>
      </c>
      <c r="K24" s="54">
        <v>294</v>
      </c>
      <c r="L24" s="54">
        <v>267</v>
      </c>
      <c r="M24" s="54">
        <v>294</v>
      </c>
      <c r="N24" s="54">
        <v>308</v>
      </c>
      <c r="O24" s="54">
        <v>334</v>
      </c>
      <c r="P24" s="54">
        <v>344</v>
      </c>
      <c r="Q24" s="54">
        <v>338</v>
      </c>
      <c r="R24" s="148">
        <f t="shared" si="0"/>
        <v>-6</v>
      </c>
      <c r="S24" s="55">
        <f t="shared" si="1"/>
        <v>-1.744186046511631E-2</v>
      </c>
      <c r="T24" s="1"/>
    </row>
    <row r="25" spans="1:20" s="51" customFormat="1" ht="15" x14ac:dyDescent="0.25">
      <c r="A25" s="32">
        <v>1458</v>
      </c>
      <c r="B25" s="204" t="s">
        <v>1367</v>
      </c>
      <c r="C25" s="34">
        <v>100</v>
      </c>
      <c r="D25" s="34">
        <v>96</v>
      </c>
      <c r="E25" s="34">
        <v>87</v>
      </c>
      <c r="F25" s="34">
        <v>92</v>
      </c>
      <c r="G25" s="34">
        <v>104</v>
      </c>
      <c r="H25" s="54">
        <v>93</v>
      </c>
      <c r="I25" s="54">
        <v>97</v>
      </c>
      <c r="J25" s="37">
        <v>96</v>
      </c>
      <c r="K25" s="54">
        <v>95</v>
      </c>
      <c r="L25" s="54">
        <v>80</v>
      </c>
      <c r="M25" s="54">
        <v>81</v>
      </c>
      <c r="N25" s="54">
        <v>77</v>
      </c>
      <c r="O25" s="54">
        <v>80</v>
      </c>
      <c r="P25" s="54">
        <v>77</v>
      </c>
      <c r="Q25" s="54">
        <v>75</v>
      </c>
      <c r="R25" s="148">
        <f t="shared" si="0"/>
        <v>-2</v>
      </c>
      <c r="S25" s="55">
        <f t="shared" si="1"/>
        <v>-2.5974025974025983E-2</v>
      </c>
      <c r="T25" s="1"/>
    </row>
    <row r="26" spans="1:20" s="51" customFormat="1" ht="15" x14ac:dyDescent="0.25">
      <c r="A26" s="32">
        <v>1448</v>
      </c>
      <c r="B26" s="204" t="s">
        <v>1370</v>
      </c>
      <c r="C26" s="34">
        <v>32</v>
      </c>
      <c r="D26" s="34">
        <v>36</v>
      </c>
      <c r="E26" s="34">
        <v>33</v>
      </c>
      <c r="F26" s="34">
        <v>33</v>
      </c>
      <c r="G26" s="34">
        <v>30</v>
      </c>
      <c r="H26" s="54">
        <v>28</v>
      </c>
      <c r="I26" s="54">
        <v>32</v>
      </c>
      <c r="J26" s="37">
        <v>31</v>
      </c>
      <c r="K26" s="54">
        <v>33</v>
      </c>
      <c r="L26" s="54">
        <v>28</v>
      </c>
      <c r="M26" s="54">
        <v>27</v>
      </c>
      <c r="N26" s="54">
        <v>27</v>
      </c>
      <c r="O26" s="54">
        <v>27</v>
      </c>
      <c r="P26" s="54">
        <v>24</v>
      </c>
      <c r="Q26" s="54">
        <v>23</v>
      </c>
      <c r="R26" s="148">
        <f t="shared" si="0"/>
        <v>-1</v>
      </c>
      <c r="S26" s="55">
        <f t="shared" si="1"/>
        <v>-4.166666666666663E-2</v>
      </c>
      <c r="T26" s="1"/>
    </row>
    <row r="27" spans="1:20" s="51" customFormat="1" ht="15" x14ac:dyDescent="0.25">
      <c r="A27" s="32">
        <v>1440</v>
      </c>
      <c r="B27" s="204" t="s">
        <v>1353</v>
      </c>
      <c r="C27" s="34">
        <v>41</v>
      </c>
      <c r="D27" s="34">
        <v>41</v>
      </c>
      <c r="E27" s="34">
        <v>40</v>
      </c>
      <c r="F27" s="34">
        <v>40</v>
      </c>
      <c r="G27" s="34">
        <v>38</v>
      </c>
      <c r="H27" s="54">
        <v>32</v>
      </c>
      <c r="I27" s="54">
        <v>29</v>
      </c>
      <c r="J27" s="37">
        <v>29</v>
      </c>
      <c r="K27" s="54">
        <v>26</v>
      </c>
      <c r="L27" s="54">
        <v>20</v>
      </c>
      <c r="M27" s="54">
        <v>19</v>
      </c>
      <c r="N27" s="54">
        <v>22</v>
      </c>
      <c r="O27" s="54">
        <v>25</v>
      </c>
      <c r="P27" s="54">
        <v>24</v>
      </c>
      <c r="Q27" s="54">
        <v>23</v>
      </c>
      <c r="R27" s="148">
        <f t="shared" si="0"/>
        <v>-1</v>
      </c>
      <c r="S27" s="55">
        <f t="shared" si="1"/>
        <v>-4.166666666666663E-2</v>
      </c>
      <c r="T27" s="1"/>
    </row>
    <row r="28" spans="1:20" s="51" customFormat="1" ht="15" x14ac:dyDescent="0.25">
      <c r="A28" s="32">
        <v>1436</v>
      </c>
      <c r="B28" s="204" t="s">
        <v>1374</v>
      </c>
      <c r="C28" s="34">
        <v>149</v>
      </c>
      <c r="D28" s="34">
        <v>141</v>
      </c>
      <c r="E28" s="34">
        <v>121</v>
      </c>
      <c r="F28" s="34">
        <v>105</v>
      </c>
      <c r="G28" s="34">
        <v>116</v>
      </c>
      <c r="H28" s="54">
        <v>109</v>
      </c>
      <c r="I28" s="54">
        <v>96</v>
      </c>
      <c r="J28" s="37">
        <v>81</v>
      </c>
      <c r="K28" s="54">
        <v>88</v>
      </c>
      <c r="L28" s="54">
        <v>83</v>
      </c>
      <c r="M28" s="54">
        <v>85</v>
      </c>
      <c r="N28" s="54">
        <v>78</v>
      </c>
      <c r="O28" s="54">
        <v>60</v>
      </c>
      <c r="P28" s="54">
        <v>60</v>
      </c>
      <c r="Q28" s="54">
        <v>57</v>
      </c>
      <c r="R28" s="148">
        <f t="shared" si="0"/>
        <v>-3</v>
      </c>
      <c r="S28" s="55">
        <f t="shared" si="1"/>
        <v>-5.0000000000000044E-2</v>
      </c>
      <c r="T28" s="1"/>
    </row>
    <row r="29" spans="1:20" s="51" customFormat="1" ht="15" x14ac:dyDescent="0.25">
      <c r="A29" s="32">
        <v>1457</v>
      </c>
      <c r="B29" s="204" t="s">
        <v>1340</v>
      </c>
      <c r="C29" s="34">
        <v>41</v>
      </c>
      <c r="D29" s="34">
        <v>38</v>
      </c>
      <c r="E29" s="34">
        <v>35</v>
      </c>
      <c r="F29" s="34">
        <v>39</v>
      </c>
      <c r="G29" s="34">
        <v>37</v>
      </c>
      <c r="H29" s="54">
        <v>36</v>
      </c>
      <c r="I29" s="54">
        <v>28</v>
      </c>
      <c r="J29" s="37">
        <v>28</v>
      </c>
      <c r="K29" s="54">
        <v>25</v>
      </c>
      <c r="L29" s="54">
        <v>26</v>
      </c>
      <c r="M29" s="54">
        <v>25</v>
      </c>
      <c r="N29" s="54">
        <v>24</v>
      </c>
      <c r="O29" s="54">
        <v>18</v>
      </c>
      <c r="P29" s="54">
        <v>20</v>
      </c>
      <c r="Q29" s="54">
        <v>19</v>
      </c>
      <c r="R29" s="148">
        <f t="shared" si="0"/>
        <v>-1</v>
      </c>
      <c r="S29" s="55">
        <f t="shared" si="1"/>
        <v>-5.0000000000000044E-2</v>
      </c>
      <c r="T29" s="1"/>
    </row>
    <row r="30" spans="1:20" s="51" customFormat="1" ht="15" x14ac:dyDescent="0.25">
      <c r="A30" s="32">
        <v>1429</v>
      </c>
      <c r="B30" s="204" t="s">
        <v>1344</v>
      </c>
      <c r="C30" s="34">
        <v>34</v>
      </c>
      <c r="D30" s="34">
        <v>34</v>
      </c>
      <c r="E30" s="34">
        <v>38</v>
      </c>
      <c r="F30" s="34">
        <v>40</v>
      </c>
      <c r="G30" s="34">
        <v>37</v>
      </c>
      <c r="H30" s="54">
        <v>37</v>
      </c>
      <c r="I30" s="54">
        <v>38</v>
      </c>
      <c r="J30" s="37">
        <v>44</v>
      </c>
      <c r="K30" s="54">
        <v>41</v>
      </c>
      <c r="L30" s="54">
        <v>44</v>
      </c>
      <c r="M30" s="54">
        <v>39</v>
      </c>
      <c r="N30" s="54">
        <v>34</v>
      </c>
      <c r="O30" s="54">
        <v>33</v>
      </c>
      <c r="P30" s="54">
        <v>33</v>
      </c>
      <c r="Q30" s="54">
        <v>31</v>
      </c>
      <c r="R30" s="148">
        <f t="shared" si="0"/>
        <v>-2</v>
      </c>
      <c r="S30" s="55">
        <f t="shared" si="1"/>
        <v>-6.0606060606060552E-2</v>
      </c>
      <c r="T30" s="1"/>
    </row>
    <row r="31" spans="1:20" s="51" customFormat="1" ht="15" x14ac:dyDescent="0.25">
      <c r="A31" s="32">
        <v>1445</v>
      </c>
      <c r="B31" s="204" t="s">
        <v>1375</v>
      </c>
      <c r="C31" s="34">
        <v>28</v>
      </c>
      <c r="D31" s="34">
        <v>31</v>
      </c>
      <c r="E31" s="34">
        <v>35</v>
      </c>
      <c r="F31" s="34">
        <v>30</v>
      </c>
      <c r="G31" s="34">
        <v>28</v>
      </c>
      <c r="H31" s="54">
        <v>27</v>
      </c>
      <c r="I31" s="54">
        <v>25</v>
      </c>
      <c r="J31" s="37">
        <v>22</v>
      </c>
      <c r="K31" s="54">
        <v>19</v>
      </c>
      <c r="L31" s="54">
        <v>19</v>
      </c>
      <c r="M31" s="54">
        <v>20</v>
      </c>
      <c r="N31" s="54">
        <v>19</v>
      </c>
      <c r="O31" s="54">
        <v>18</v>
      </c>
      <c r="P31" s="54">
        <v>14</v>
      </c>
      <c r="Q31" s="54">
        <v>13</v>
      </c>
      <c r="R31" s="148">
        <f t="shared" si="0"/>
        <v>-1</v>
      </c>
      <c r="S31" s="55">
        <f t="shared" si="1"/>
        <v>-7.1428571428571397E-2</v>
      </c>
      <c r="T31" s="1"/>
    </row>
    <row r="32" spans="1:20" s="51" customFormat="1" ht="15" x14ac:dyDescent="0.25">
      <c r="A32" s="32">
        <v>1456</v>
      </c>
      <c r="B32" s="204" t="s">
        <v>1360</v>
      </c>
      <c r="C32" s="34">
        <v>79</v>
      </c>
      <c r="D32" s="34">
        <v>78</v>
      </c>
      <c r="E32" s="34">
        <v>79</v>
      </c>
      <c r="F32" s="34">
        <v>65</v>
      </c>
      <c r="G32" s="34">
        <v>64</v>
      </c>
      <c r="H32" s="54">
        <v>65</v>
      </c>
      <c r="I32" s="54">
        <v>59</v>
      </c>
      <c r="J32" s="37">
        <v>56</v>
      </c>
      <c r="K32" s="54">
        <v>50</v>
      </c>
      <c r="L32" s="54">
        <v>49</v>
      </c>
      <c r="M32" s="54">
        <v>42</v>
      </c>
      <c r="N32" s="54">
        <v>53</v>
      </c>
      <c r="O32" s="54">
        <v>59</v>
      </c>
      <c r="P32" s="54">
        <v>64</v>
      </c>
      <c r="Q32" s="54">
        <v>59</v>
      </c>
      <c r="R32" s="148">
        <f t="shared" si="0"/>
        <v>-5</v>
      </c>
      <c r="S32" s="55">
        <f t="shared" si="1"/>
        <v>-7.8125E-2</v>
      </c>
      <c r="T32" s="1"/>
    </row>
    <row r="33" spans="1:20" s="51" customFormat="1" ht="15" x14ac:dyDescent="0.25">
      <c r="A33" s="32">
        <v>1438</v>
      </c>
      <c r="B33" s="204" t="s">
        <v>1456</v>
      </c>
      <c r="C33" s="34">
        <v>34</v>
      </c>
      <c r="D33" s="34">
        <v>29</v>
      </c>
      <c r="E33" s="34">
        <v>32</v>
      </c>
      <c r="F33" s="34">
        <v>28</v>
      </c>
      <c r="G33" s="34">
        <v>28</v>
      </c>
      <c r="H33" s="54">
        <v>31</v>
      </c>
      <c r="I33" s="54">
        <v>33</v>
      </c>
      <c r="J33" s="37">
        <v>34</v>
      </c>
      <c r="K33" s="54">
        <v>32</v>
      </c>
      <c r="L33" s="54">
        <v>32</v>
      </c>
      <c r="M33" s="54">
        <v>32</v>
      </c>
      <c r="N33" s="54">
        <v>27</v>
      </c>
      <c r="O33" s="54">
        <v>25</v>
      </c>
      <c r="P33" s="54">
        <v>24</v>
      </c>
      <c r="Q33" s="54">
        <v>22</v>
      </c>
      <c r="R33" s="148">
        <f t="shared" si="0"/>
        <v>-2</v>
      </c>
      <c r="S33" s="55">
        <f t="shared" si="1"/>
        <v>-8.333333333333337E-2</v>
      </c>
      <c r="T33" s="1"/>
    </row>
    <row r="34" spans="1:20" s="51" customFormat="1" ht="15" x14ac:dyDescent="0.25">
      <c r="A34" s="32">
        <v>1450</v>
      </c>
      <c r="B34" s="204" t="s">
        <v>1358</v>
      </c>
      <c r="C34" s="34">
        <v>32</v>
      </c>
      <c r="D34" s="34">
        <v>30</v>
      </c>
      <c r="E34" s="34">
        <v>28</v>
      </c>
      <c r="F34" s="34">
        <v>29</v>
      </c>
      <c r="G34" s="34">
        <v>29</v>
      </c>
      <c r="H34" s="54">
        <v>29</v>
      </c>
      <c r="I34" s="54">
        <v>30</v>
      </c>
      <c r="J34" s="37">
        <v>27</v>
      </c>
      <c r="K34" s="54">
        <v>25</v>
      </c>
      <c r="L34" s="54">
        <v>26</v>
      </c>
      <c r="M34" s="54">
        <v>26</v>
      </c>
      <c r="N34" s="54">
        <v>26</v>
      </c>
      <c r="O34" s="54">
        <v>24</v>
      </c>
      <c r="P34" s="54">
        <v>23</v>
      </c>
      <c r="Q34" s="54">
        <v>21</v>
      </c>
      <c r="R34" s="148">
        <f t="shared" si="0"/>
        <v>-2</v>
      </c>
      <c r="S34" s="55">
        <f t="shared" si="1"/>
        <v>-8.6956521739130488E-2</v>
      </c>
      <c r="T34" s="1"/>
    </row>
    <row r="35" spans="1:20" s="51" customFormat="1" ht="15" x14ac:dyDescent="0.25">
      <c r="A35" s="32">
        <v>1447</v>
      </c>
      <c r="B35" s="204" t="s">
        <v>1357</v>
      </c>
      <c r="C35" s="34">
        <v>26</v>
      </c>
      <c r="D35" s="34">
        <v>25</v>
      </c>
      <c r="E35" s="34">
        <v>23</v>
      </c>
      <c r="F35" s="34">
        <v>20</v>
      </c>
      <c r="G35" s="34">
        <v>17</v>
      </c>
      <c r="H35" s="54">
        <v>21</v>
      </c>
      <c r="I35" s="54">
        <v>21</v>
      </c>
      <c r="J35" s="37">
        <v>19</v>
      </c>
      <c r="K35" s="54">
        <v>21</v>
      </c>
      <c r="L35" s="54">
        <v>19</v>
      </c>
      <c r="M35" s="54">
        <v>17</v>
      </c>
      <c r="N35" s="54">
        <v>14</v>
      </c>
      <c r="O35" s="54">
        <v>14</v>
      </c>
      <c r="P35" s="54">
        <v>14</v>
      </c>
      <c r="Q35" s="54">
        <v>12</v>
      </c>
      <c r="R35" s="148">
        <f t="shared" si="0"/>
        <v>-2</v>
      </c>
      <c r="S35" s="55">
        <f t="shared" si="1"/>
        <v>-0.1428571428571429</v>
      </c>
      <c r="T35" s="1"/>
    </row>
    <row r="36" spans="1:20" s="51" customFormat="1" ht="15" x14ac:dyDescent="0.25">
      <c r="A36" s="32">
        <v>1451</v>
      </c>
      <c r="B36" s="204" t="s">
        <v>1377</v>
      </c>
      <c r="C36" s="34">
        <v>24</v>
      </c>
      <c r="D36" s="34">
        <v>23</v>
      </c>
      <c r="E36" s="34">
        <v>22</v>
      </c>
      <c r="F36" s="34">
        <v>19</v>
      </c>
      <c r="G36" s="34">
        <v>19</v>
      </c>
      <c r="H36" s="54">
        <v>19</v>
      </c>
      <c r="I36" s="54">
        <v>19</v>
      </c>
      <c r="J36" s="37">
        <v>20</v>
      </c>
      <c r="K36" s="54">
        <v>17</v>
      </c>
      <c r="L36" s="54">
        <v>16</v>
      </c>
      <c r="M36" s="54">
        <v>13</v>
      </c>
      <c r="N36" s="54">
        <v>14</v>
      </c>
      <c r="O36" s="54">
        <v>14</v>
      </c>
      <c r="P36" s="54">
        <v>13</v>
      </c>
      <c r="Q36" s="54">
        <v>11</v>
      </c>
      <c r="R36" s="148">
        <f t="shared" si="0"/>
        <v>-2</v>
      </c>
      <c r="S36" s="55">
        <f t="shared" si="1"/>
        <v>-0.15384615384615385</v>
      </c>
      <c r="T36" s="1"/>
    </row>
    <row r="37" spans="1:20" s="51" customFormat="1" ht="15" x14ac:dyDescent="0.25">
      <c r="A37" s="32">
        <v>22044</v>
      </c>
      <c r="B37" s="204" t="s">
        <v>1366</v>
      </c>
      <c r="C37" s="34">
        <v>33</v>
      </c>
      <c r="D37" s="34">
        <v>33</v>
      </c>
      <c r="E37" s="34">
        <v>36</v>
      </c>
      <c r="F37" s="34">
        <v>32</v>
      </c>
      <c r="G37" s="34">
        <v>33</v>
      </c>
      <c r="H37" s="54">
        <v>31</v>
      </c>
      <c r="I37" s="54">
        <v>32</v>
      </c>
      <c r="J37" s="37">
        <v>30</v>
      </c>
      <c r="K37" s="54">
        <v>30</v>
      </c>
      <c r="L37" s="54">
        <v>27</v>
      </c>
      <c r="M37" s="54">
        <v>22</v>
      </c>
      <c r="N37" s="54">
        <v>21</v>
      </c>
      <c r="O37" s="54">
        <v>17</v>
      </c>
      <c r="P37" s="54">
        <v>17</v>
      </c>
      <c r="Q37" s="54">
        <v>13</v>
      </c>
      <c r="R37" s="148">
        <f t="shared" si="0"/>
        <v>-4</v>
      </c>
      <c r="S37" s="55">
        <f t="shared" si="1"/>
        <v>-0.23529411764705888</v>
      </c>
      <c r="T37" s="1"/>
    </row>
    <row r="38" spans="1:20" s="51" customFormat="1" ht="15" x14ac:dyDescent="0.25">
      <c r="A38" s="32"/>
      <c r="C38" s="34"/>
      <c r="D38" s="34"/>
      <c r="E38" s="34"/>
      <c r="F38" s="34"/>
      <c r="G38" s="34"/>
      <c r="H38" s="54"/>
      <c r="I38" s="54"/>
      <c r="J38" s="36"/>
      <c r="K38" s="54"/>
      <c r="L38" s="54"/>
      <c r="M38" s="54"/>
      <c r="N38" s="54"/>
      <c r="O38" s="54"/>
      <c r="P38" s="54"/>
      <c r="Q38" s="54"/>
      <c r="R38" s="148"/>
      <c r="S38" s="55"/>
      <c r="T38" s="1"/>
    </row>
    <row r="39" spans="1:20" ht="15" x14ac:dyDescent="0.25">
      <c r="P39" s="54"/>
      <c r="Q39" s="54"/>
    </row>
    <row r="40" spans="1:20" ht="15" x14ac:dyDescent="0.25">
      <c r="P40" s="54"/>
      <c r="Q40" s="54"/>
    </row>
    <row r="41" spans="1:20" s="51" customFormat="1" ht="15" x14ac:dyDescent="0.25">
      <c r="A41" s="50">
        <v>1443</v>
      </c>
      <c r="B41" s="146" t="s">
        <v>1405</v>
      </c>
      <c r="C41" s="34">
        <v>45</v>
      </c>
      <c r="D41" s="34">
        <v>47</v>
      </c>
      <c r="E41" s="34">
        <v>48</v>
      </c>
      <c r="F41" s="34">
        <v>47</v>
      </c>
      <c r="G41" s="34">
        <v>43</v>
      </c>
      <c r="H41" s="54">
        <v>45</v>
      </c>
      <c r="I41" s="54">
        <v>38</v>
      </c>
      <c r="J41" s="36">
        <v>39</v>
      </c>
      <c r="K41" s="36">
        <v>36</v>
      </c>
      <c r="L41" s="74">
        <v>36</v>
      </c>
      <c r="M41" s="74">
        <v>32</v>
      </c>
      <c r="N41" s="74">
        <v>29</v>
      </c>
      <c r="O41" s="74">
        <v>0</v>
      </c>
      <c r="P41" s="54"/>
      <c r="Q41" s="54">
        <v>0</v>
      </c>
      <c r="R41" s="472"/>
      <c r="S41" s="74"/>
      <c r="T41" s="1"/>
    </row>
    <row r="42" spans="1:20" s="51" customFormat="1" ht="15" x14ac:dyDescent="0.25">
      <c r="A42" s="50"/>
      <c r="B42" s="146" t="s">
        <v>1381</v>
      </c>
      <c r="C42" s="34"/>
      <c r="D42" s="34"/>
      <c r="E42" s="34"/>
      <c r="F42" s="34"/>
      <c r="G42" s="34"/>
      <c r="H42" s="54"/>
      <c r="I42" s="54"/>
      <c r="J42" s="36"/>
      <c r="K42" s="36"/>
      <c r="L42" s="74"/>
      <c r="M42" s="74"/>
      <c r="N42" s="74"/>
      <c r="O42" s="74"/>
      <c r="P42" s="54"/>
      <c r="Q42" s="54"/>
      <c r="R42" s="472"/>
      <c r="S42" s="74"/>
      <c r="T42" s="1"/>
    </row>
    <row r="43" spans="1:20" s="51" customFormat="1" ht="15" x14ac:dyDescent="0.25">
      <c r="A43" s="50">
        <v>1430</v>
      </c>
      <c r="B43" s="146" t="s">
        <v>1350</v>
      </c>
      <c r="C43" s="34"/>
      <c r="D43" s="34"/>
      <c r="E43" s="34"/>
      <c r="F43" s="34"/>
      <c r="G43" s="34"/>
      <c r="H43" s="54"/>
      <c r="I43" s="54"/>
      <c r="J43" s="36"/>
      <c r="K43" s="36"/>
      <c r="L43" s="74"/>
      <c r="M43" s="74"/>
      <c r="N43" s="74"/>
      <c r="O43" s="74"/>
      <c r="P43" s="54"/>
      <c r="Q43" s="54"/>
      <c r="R43" s="472"/>
      <c r="S43" s="74"/>
      <c r="T43" s="1" t="s">
        <v>1536</v>
      </c>
    </row>
    <row r="44" spans="1:20" s="51" customFormat="1" ht="15" x14ac:dyDescent="0.25">
      <c r="A44" s="240"/>
      <c r="B44" s="146" t="s">
        <v>1538</v>
      </c>
      <c r="C44" s="34"/>
      <c r="D44" s="34"/>
      <c r="E44" s="34"/>
      <c r="F44" s="34"/>
      <c r="G44" s="34"/>
      <c r="H44" s="54"/>
      <c r="I44" s="54"/>
      <c r="J44" s="36"/>
      <c r="K44" s="36"/>
      <c r="L44" s="74"/>
      <c r="M44" s="74"/>
      <c r="N44" s="74"/>
      <c r="O44" s="74"/>
      <c r="P44" s="54"/>
      <c r="Q44" s="54"/>
      <c r="R44" s="472"/>
      <c r="S44" s="74"/>
      <c r="T44" s="1"/>
    </row>
    <row r="45" spans="1:20" s="51" customFormat="1" ht="15" x14ac:dyDescent="0.25">
      <c r="A45" s="32">
        <v>1454</v>
      </c>
      <c r="B45" s="474" t="s">
        <v>1359</v>
      </c>
      <c r="C45" s="34">
        <v>21</v>
      </c>
      <c r="D45" s="34">
        <v>22</v>
      </c>
      <c r="E45" s="34">
        <v>17</v>
      </c>
      <c r="F45" s="34">
        <v>12</v>
      </c>
      <c r="G45" s="34">
        <v>9</v>
      </c>
      <c r="H45" s="54">
        <v>8</v>
      </c>
      <c r="I45" s="54">
        <v>5</v>
      </c>
      <c r="J45" s="37">
        <v>1</v>
      </c>
      <c r="K45" s="54">
        <v>1</v>
      </c>
      <c r="L45" s="54">
        <v>1</v>
      </c>
      <c r="M45" s="54">
        <v>1</v>
      </c>
      <c r="N45" s="54">
        <v>1</v>
      </c>
      <c r="O45" s="54">
        <v>1</v>
      </c>
      <c r="P45" s="54">
        <v>1</v>
      </c>
      <c r="Q45" s="54">
        <v>0</v>
      </c>
      <c r="R45" s="148">
        <v>-1</v>
      </c>
      <c r="S45" s="55"/>
      <c r="T45" s="1"/>
    </row>
    <row r="46" spans="1:20" s="51" customFormat="1" ht="15" x14ac:dyDescent="0.25">
      <c r="A46" s="50"/>
      <c r="B46" s="146" t="s">
        <v>1382</v>
      </c>
      <c r="C46" s="34"/>
      <c r="D46" s="34"/>
      <c r="E46" s="34"/>
      <c r="F46" s="34"/>
      <c r="G46" s="34"/>
      <c r="H46" s="54"/>
      <c r="I46" s="54"/>
      <c r="J46" s="36"/>
      <c r="K46" s="36"/>
      <c r="L46" s="74"/>
      <c r="M46" s="74"/>
      <c r="N46" s="74"/>
      <c r="O46" s="74"/>
      <c r="P46" s="54"/>
      <c r="Q46" s="54"/>
      <c r="R46" s="472"/>
      <c r="S46" s="74"/>
      <c r="T46" s="1"/>
    </row>
    <row r="47" spans="1:20" s="51" customFormat="1" ht="15" x14ac:dyDescent="0.25">
      <c r="A47" s="50">
        <v>1441</v>
      </c>
      <c r="B47" s="146" t="s">
        <v>1354</v>
      </c>
      <c r="C47" s="34">
        <v>19</v>
      </c>
      <c r="D47" s="34">
        <v>18</v>
      </c>
      <c r="E47" s="34">
        <v>19</v>
      </c>
      <c r="F47" s="34">
        <v>19</v>
      </c>
      <c r="G47" s="34">
        <v>18</v>
      </c>
      <c r="H47" s="54">
        <v>16</v>
      </c>
      <c r="I47" s="54">
        <v>16</v>
      </c>
      <c r="J47" s="36">
        <v>13</v>
      </c>
      <c r="K47" s="36">
        <v>12</v>
      </c>
      <c r="L47" s="74">
        <v>10</v>
      </c>
      <c r="M47" s="74">
        <v>10</v>
      </c>
      <c r="N47" s="74">
        <v>1</v>
      </c>
      <c r="O47" s="74">
        <v>0</v>
      </c>
      <c r="P47" s="54"/>
      <c r="Q47" s="54">
        <v>0</v>
      </c>
      <c r="R47" s="472"/>
      <c r="S47" s="74"/>
      <c r="T47" s="1"/>
    </row>
    <row r="48" spans="1:20" s="51" customFormat="1" ht="15" x14ac:dyDescent="0.25">
      <c r="A48" s="50"/>
      <c r="B48" s="146" t="s">
        <v>1379</v>
      </c>
      <c r="C48" s="34"/>
      <c r="D48" s="34">
        <v>25</v>
      </c>
      <c r="E48" s="34">
        <v>17</v>
      </c>
      <c r="F48" s="34">
        <v>13</v>
      </c>
      <c r="G48" s="34">
        <v>16</v>
      </c>
      <c r="H48" s="54">
        <v>13</v>
      </c>
      <c r="I48" s="54">
        <v>0</v>
      </c>
      <c r="J48" s="36"/>
      <c r="K48" s="36"/>
      <c r="L48" s="74"/>
      <c r="M48" s="74"/>
      <c r="N48" s="74"/>
      <c r="O48" s="74"/>
      <c r="P48" s="54"/>
      <c r="Q48" s="54"/>
      <c r="R48" s="472"/>
      <c r="S48" s="74"/>
      <c r="T48" s="1"/>
    </row>
    <row r="49" spans="1:25" s="51" customFormat="1" ht="15" x14ac:dyDescent="0.25">
      <c r="A49" s="50">
        <v>1460</v>
      </c>
      <c r="B49" s="146" t="s">
        <v>1361</v>
      </c>
      <c r="C49" s="34">
        <v>18</v>
      </c>
      <c r="D49" s="34">
        <v>18</v>
      </c>
      <c r="E49" s="34">
        <v>18</v>
      </c>
      <c r="F49" s="34">
        <v>22</v>
      </c>
      <c r="G49" s="34">
        <v>22</v>
      </c>
      <c r="H49" s="54">
        <v>19</v>
      </c>
      <c r="I49" s="54">
        <v>22</v>
      </c>
      <c r="J49" s="36">
        <v>17</v>
      </c>
      <c r="K49" s="36">
        <v>16</v>
      </c>
      <c r="L49" s="74">
        <v>16</v>
      </c>
      <c r="M49" s="74">
        <v>12</v>
      </c>
      <c r="N49" s="74">
        <v>11</v>
      </c>
      <c r="O49" s="74">
        <v>0</v>
      </c>
      <c r="P49" s="54"/>
      <c r="Q49" s="54">
        <v>0</v>
      </c>
      <c r="R49" s="472"/>
      <c r="S49" s="74"/>
      <c r="T49" s="1"/>
    </row>
    <row r="50" spans="1:25" s="51" customFormat="1" ht="15" x14ac:dyDescent="0.25">
      <c r="A50" s="50"/>
      <c r="B50" s="146" t="s">
        <v>1383</v>
      </c>
      <c r="C50" s="34"/>
      <c r="D50" s="34"/>
      <c r="E50" s="34"/>
      <c r="F50" s="34"/>
      <c r="G50" s="34"/>
      <c r="H50" s="54"/>
      <c r="I50" s="54"/>
      <c r="J50" s="37"/>
      <c r="K50" s="36"/>
      <c r="L50" s="74"/>
      <c r="M50" s="74"/>
      <c r="N50" s="74"/>
      <c r="O50" s="74"/>
      <c r="P50" s="54"/>
      <c r="Q50" s="54"/>
      <c r="R50" s="472"/>
      <c r="S50" s="74" t="s">
        <v>27</v>
      </c>
      <c r="T50" s="1"/>
    </row>
    <row r="51" spans="1:25" s="51" customFormat="1" ht="15" x14ac:dyDescent="0.25">
      <c r="A51" s="50"/>
      <c r="B51" s="146" t="s">
        <v>1380</v>
      </c>
      <c r="C51" s="34">
        <v>22</v>
      </c>
      <c r="D51" s="34">
        <v>21</v>
      </c>
      <c r="E51" s="34">
        <v>20</v>
      </c>
      <c r="F51" s="34">
        <v>17</v>
      </c>
      <c r="G51" s="34">
        <v>19</v>
      </c>
      <c r="H51" s="54">
        <v>16</v>
      </c>
      <c r="I51" s="34">
        <v>0</v>
      </c>
      <c r="J51" s="36"/>
      <c r="K51" s="36"/>
      <c r="L51" s="74"/>
      <c r="M51" s="74"/>
      <c r="N51" s="74"/>
      <c r="O51" s="74"/>
      <c r="P51" s="54"/>
      <c r="Q51" s="54"/>
      <c r="R51" s="472"/>
      <c r="S51" s="74"/>
      <c r="T51" s="1"/>
    </row>
    <row r="52" spans="1:25" s="51" customFormat="1" ht="15" x14ac:dyDescent="0.25">
      <c r="A52" s="50"/>
      <c r="B52" s="146" t="s">
        <v>1462</v>
      </c>
      <c r="C52" s="34"/>
      <c r="D52" s="34"/>
      <c r="E52" s="34"/>
      <c r="F52" s="34"/>
      <c r="G52" s="34"/>
      <c r="H52" s="54"/>
      <c r="I52" s="54"/>
      <c r="J52" s="36"/>
      <c r="K52" s="36"/>
      <c r="L52" s="74"/>
      <c r="M52" s="74"/>
      <c r="N52" s="74"/>
      <c r="O52" s="74"/>
      <c r="P52" s="54"/>
      <c r="Q52" s="54"/>
      <c r="R52" s="472"/>
      <c r="S52" s="74"/>
      <c r="T52" s="1"/>
    </row>
    <row r="53" spans="1:25" s="51" customFormat="1" ht="15" x14ac:dyDescent="0.25">
      <c r="A53" s="50"/>
      <c r="B53" s="146" t="s">
        <v>1384</v>
      </c>
      <c r="C53" s="34"/>
      <c r="D53" s="34"/>
      <c r="E53" s="34"/>
      <c r="F53" s="34"/>
      <c r="G53" s="34"/>
      <c r="H53" s="54"/>
      <c r="I53" s="54"/>
      <c r="J53" s="36"/>
      <c r="K53" s="36"/>
      <c r="L53" s="74"/>
      <c r="M53" s="74"/>
      <c r="N53" s="74"/>
      <c r="O53" s="74"/>
      <c r="P53" s="54"/>
      <c r="Q53" s="54"/>
      <c r="R53" s="472"/>
      <c r="S53" s="74"/>
      <c r="T53" s="1"/>
    </row>
    <row r="54" spans="1:25" s="51" customFormat="1" ht="15" x14ac:dyDescent="0.25">
      <c r="A54" s="32">
        <v>1437</v>
      </c>
      <c r="B54" s="146" t="s">
        <v>1351</v>
      </c>
      <c r="C54" s="34">
        <v>10</v>
      </c>
      <c r="D54" s="34">
        <v>7</v>
      </c>
      <c r="E54" s="34">
        <v>5</v>
      </c>
      <c r="F54" s="34">
        <v>5</v>
      </c>
      <c r="G54" s="34">
        <v>5</v>
      </c>
      <c r="H54" s="54">
        <v>5</v>
      </c>
      <c r="I54" s="54">
        <v>5</v>
      </c>
      <c r="J54" s="37">
        <v>5</v>
      </c>
      <c r="K54" s="54">
        <v>4</v>
      </c>
      <c r="L54" s="54">
        <v>4</v>
      </c>
      <c r="M54" s="54">
        <v>0</v>
      </c>
      <c r="N54" s="54"/>
      <c r="O54" s="54"/>
      <c r="P54" s="54"/>
      <c r="Q54" s="54">
        <v>0</v>
      </c>
      <c r="R54" s="148"/>
      <c r="S54" s="55"/>
      <c r="T54" s="1"/>
    </row>
    <row r="55" spans="1:25" s="51" customFormat="1" ht="15" x14ac:dyDescent="0.25">
      <c r="A55" s="32"/>
      <c r="C55" s="34"/>
      <c r="D55" s="34"/>
      <c r="E55" s="34"/>
      <c r="F55" s="34"/>
      <c r="G55" s="34"/>
      <c r="H55" s="54"/>
      <c r="I55" s="54"/>
      <c r="J55" s="37"/>
      <c r="K55" s="54"/>
      <c r="L55" s="54"/>
      <c r="M55" s="54"/>
      <c r="N55" s="54"/>
      <c r="O55" s="54"/>
      <c r="P55" s="54"/>
      <c r="Q55" s="54"/>
      <c r="R55" s="148"/>
      <c r="S55" s="55"/>
      <c r="T55" s="1"/>
    </row>
    <row r="56" spans="1:25" s="51" customFormat="1" ht="15" x14ac:dyDescent="0.25">
      <c r="A56" s="50"/>
      <c r="B56" s="78" t="s">
        <v>1418</v>
      </c>
      <c r="C56" s="54">
        <f>SUM(C3:C55)</f>
        <v>2042</v>
      </c>
      <c r="D56" s="57">
        <f>SUM(D$3:D55)</f>
        <v>2021</v>
      </c>
      <c r="E56" s="57">
        <f>SUM(E$3:E55)</f>
        <v>1943</v>
      </c>
      <c r="F56" s="57">
        <f>SUM(F$3:F55)</f>
        <v>1900</v>
      </c>
      <c r="G56" s="57">
        <f>SUM(G$3:G55)</f>
        <v>1928</v>
      </c>
      <c r="H56" s="57">
        <f>SUM(H$3:H55)</f>
        <v>1907</v>
      </c>
      <c r="I56" s="57">
        <f>SUM(I$3:I55)</f>
        <v>1805</v>
      </c>
      <c r="J56" s="57">
        <f>SUM(J$3:J55)</f>
        <v>1744</v>
      </c>
      <c r="K56" s="57">
        <f>SUM(K$3:K55)</f>
        <v>1724</v>
      </c>
      <c r="L56" s="57">
        <f>SUM(L$3:L55)</f>
        <v>1631</v>
      </c>
      <c r="M56" s="57">
        <f>SUM(M$3:M55)</f>
        <v>1565</v>
      </c>
      <c r="N56" s="57">
        <v>1535</v>
      </c>
      <c r="O56" s="57">
        <v>1486</v>
      </c>
      <c r="P56" s="57">
        <f>SUM(P$3:P55)</f>
        <v>1501</v>
      </c>
      <c r="Q56" s="57">
        <f>SUM(Q3:Q54)</f>
        <v>1522</v>
      </c>
      <c r="R56" s="148">
        <f>SUM(R$3:R55,R55)</f>
        <v>21</v>
      </c>
      <c r="S56" s="55">
        <f>(Q56/P56)-1</f>
        <v>1.3990672884743427E-2</v>
      </c>
      <c r="T56" s="1"/>
      <c r="V56" s="236"/>
      <c r="W56" s="236"/>
      <c r="X56" s="236"/>
      <c r="Y56" s="236"/>
    </row>
    <row r="57" spans="1:25" s="51" customFormat="1" ht="15" x14ac:dyDescent="0.25">
      <c r="A57" s="50"/>
      <c r="C57" s="54"/>
      <c r="D57" s="54">
        <f t="shared" ref="D57:M57" si="2">D56-C56</f>
        <v>-21</v>
      </c>
      <c r="E57" s="54">
        <f t="shared" si="2"/>
        <v>-78</v>
      </c>
      <c r="F57" s="54">
        <f t="shared" si="2"/>
        <v>-43</v>
      </c>
      <c r="G57" s="54">
        <f t="shared" si="2"/>
        <v>28</v>
      </c>
      <c r="H57" s="54">
        <f t="shared" si="2"/>
        <v>-21</v>
      </c>
      <c r="I57" s="54">
        <f t="shared" si="2"/>
        <v>-102</v>
      </c>
      <c r="J57" s="54">
        <f t="shared" si="2"/>
        <v>-61</v>
      </c>
      <c r="K57" s="54">
        <f t="shared" si="2"/>
        <v>-20</v>
      </c>
      <c r="L57" s="54">
        <f t="shared" si="2"/>
        <v>-93</v>
      </c>
      <c r="M57" s="54">
        <f t="shared" si="2"/>
        <v>-66</v>
      </c>
      <c r="N57" s="54">
        <f>N56-M56</f>
        <v>-30</v>
      </c>
      <c r="O57" s="54">
        <v>-49</v>
      </c>
      <c r="P57" s="54">
        <f>P56-O56</f>
        <v>15</v>
      </c>
      <c r="Q57" s="54">
        <f>Q56-P56</f>
        <v>21</v>
      </c>
      <c r="R57" s="148"/>
      <c r="S57" s="133"/>
      <c r="T57" s="1"/>
      <c r="V57" s="236"/>
      <c r="W57" s="236"/>
      <c r="X57" s="236"/>
      <c r="Y57" s="236"/>
    </row>
    <row r="58" spans="1:25" s="51" customFormat="1" ht="15" x14ac:dyDescent="0.25">
      <c r="A58" s="163"/>
      <c r="B58" s="152"/>
      <c r="C58" s="58"/>
      <c r="D58" s="58"/>
      <c r="E58" s="58"/>
      <c r="F58" s="58"/>
      <c r="G58" s="58"/>
      <c r="H58" s="58"/>
      <c r="I58" s="58"/>
      <c r="J58" s="164"/>
      <c r="K58" s="164"/>
      <c r="L58" s="58"/>
      <c r="M58" s="58"/>
      <c r="N58" s="58"/>
      <c r="O58" s="58"/>
      <c r="P58" s="54"/>
      <c r="Q58" s="54"/>
      <c r="R58" s="473"/>
      <c r="S58" s="147"/>
      <c r="T58" s="1"/>
      <c r="V58" s="236"/>
      <c r="W58" s="236"/>
      <c r="X58" s="236"/>
      <c r="Y58" s="236"/>
    </row>
    <row r="59" spans="1:25" s="51" customFormat="1" ht="15" x14ac:dyDescent="0.25">
      <c r="A59" s="163"/>
      <c r="B59" s="350" t="s">
        <v>1407</v>
      </c>
      <c r="C59" s="58"/>
      <c r="D59" s="58"/>
      <c r="E59" s="58"/>
      <c r="F59" s="58"/>
      <c r="G59" s="58"/>
      <c r="H59" s="58"/>
      <c r="I59" s="58"/>
      <c r="J59" s="164"/>
      <c r="K59" s="165"/>
      <c r="L59" s="166"/>
      <c r="M59" s="166"/>
      <c r="N59" s="166"/>
      <c r="O59" s="166"/>
      <c r="P59" s="54"/>
      <c r="Q59" s="54"/>
      <c r="R59" s="473"/>
      <c r="S59" s="147"/>
      <c r="T59" s="1"/>
      <c r="V59" s="236"/>
      <c r="W59" s="236"/>
      <c r="X59" s="236"/>
      <c r="Y59" s="236"/>
    </row>
    <row r="60" spans="1:25" s="51" customFormat="1" ht="15" x14ac:dyDescent="0.25">
      <c r="A60" s="163"/>
      <c r="B60" s="345" t="s">
        <v>1408</v>
      </c>
      <c r="C60" s="58"/>
      <c r="D60" s="58"/>
      <c r="E60" s="58"/>
      <c r="F60" s="58"/>
      <c r="G60" s="58"/>
      <c r="H60" s="58"/>
      <c r="I60" s="58"/>
      <c r="J60" s="164"/>
      <c r="K60" s="165"/>
      <c r="L60" s="166"/>
      <c r="M60" s="166"/>
      <c r="N60" s="166"/>
      <c r="O60" s="166"/>
      <c r="P60" s="54"/>
      <c r="Q60" s="166"/>
      <c r="R60" s="473"/>
      <c r="S60" s="147"/>
      <c r="T60" s="1"/>
      <c r="V60" s="236"/>
      <c r="W60" s="236"/>
      <c r="X60" s="236"/>
      <c r="Y60" s="236"/>
    </row>
    <row r="61" spans="1:25" s="51" customFormat="1" ht="15" x14ac:dyDescent="0.25">
      <c r="A61" s="163"/>
      <c r="B61" s="346" t="s">
        <v>1409</v>
      </c>
      <c r="C61" s="58"/>
      <c r="D61" s="58"/>
      <c r="E61" s="58"/>
      <c r="F61" s="58"/>
      <c r="G61" s="58"/>
      <c r="H61" s="58"/>
      <c r="I61" s="58"/>
      <c r="J61" s="164"/>
      <c r="K61" s="164"/>
      <c r="L61" s="58"/>
      <c r="M61" s="58"/>
      <c r="N61" s="58"/>
      <c r="O61" s="58"/>
      <c r="P61" s="54"/>
      <c r="Q61" s="54"/>
      <c r="R61" s="473"/>
      <c r="S61" s="147"/>
      <c r="T61" s="1"/>
      <c r="V61" s="236"/>
      <c r="W61" s="236"/>
      <c r="X61" s="236"/>
      <c r="Y61" s="236"/>
    </row>
    <row r="62" spans="1:25" s="51" customFormat="1" ht="15" x14ac:dyDescent="0.25">
      <c r="A62" s="163"/>
      <c r="B62" s="347" t="s">
        <v>1410</v>
      </c>
      <c r="C62" s="58"/>
      <c r="D62" s="58"/>
      <c r="E62" s="58"/>
      <c r="F62" s="58"/>
      <c r="G62" s="58"/>
      <c r="H62" s="58"/>
      <c r="I62" s="58"/>
      <c r="J62" s="164"/>
      <c r="K62" s="164"/>
      <c r="L62" s="58"/>
      <c r="M62" s="58"/>
      <c r="N62" s="58"/>
      <c r="O62" s="58"/>
      <c r="P62" s="54"/>
      <c r="Q62" s="58"/>
      <c r="R62" s="473"/>
      <c r="S62" s="147"/>
      <c r="T62" s="1"/>
      <c r="V62" s="236"/>
      <c r="W62" s="236"/>
      <c r="X62" s="236"/>
      <c r="Y62" s="236"/>
    </row>
    <row r="63" spans="1:25" s="51" customFormat="1" ht="15" x14ac:dyDescent="0.25">
      <c r="A63" s="163"/>
      <c r="B63" s="348" t="s">
        <v>1411</v>
      </c>
      <c r="C63" s="58"/>
      <c r="D63" s="58"/>
      <c r="E63" s="58"/>
      <c r="F63" s="58"/>
      <c r="G63" s="58"/>
      <c r="H63" s="58"/>
      <c r="I63" s="58"/>
      <c r="J63" s="164"/>
      <c r="K63" s="164"/>
      <c r="L63" s="58"/>
      <c r="M63" s="58"/>
      <c r="N63" s="58"/>
      <c r="O63" s="58"/>
      <c r="P63" s="54"/>
      <c r="Q63" s="58"/>
      <c r="R63" s="473"/>
      <c r="S63" s="147"/>
      <c r="T63" s="1"/>
      <c r="V63" s="236"/>
      <c r="W63" s="236"/>
      <c r="X63" s="236"/>
      <c r="Y63" s="236"/>
    </row>
    <row r="64" spans="1:25" s="51" customFormat="1" ht="15" x14ac:dyDescent="0.25">
      <c r="A64" s="163"/>
      <c r="B64" s="349" t="s">
        <v>1412</v>
      </c>
      <c r="C64" s="58"/>
      <c r="D64" s="58"/>
      <c r="E64" s="58"/>
      <c r="F64" s="58"/>
      <c r="G64" s="58"/>
      <c r="H64" s="58"/>
      <c r="I64" s="58"/>
      <c r="J64" s="164"/>
      <c r="K64" s="164"/>
      <c r="L64" s="58"/>
      <c r="M64" s="58"/>
      <c r="N64" s="58"/>
      <c r="O64" s="58"/>
      <c r="P64" s="54"/>
      <c r="Q64" s="58"/>
      <c r="R64" s="473"/>
      <c r="S64" s="147"/>
      <c r="T64" s="1"/>
      <c r="V64" s="236"/>
      <c r="W64" s="236"/>
      <c r="X64" s="236"/>
      <c r="Y64" s="236"/>
    </row>
    <row r="65" spans="1:21" s="51" customFormat="1" ht="15" x14ac:dyDescent="0.25">
      <c r="A65" s="50"/>
      <c r="B65" s="230" t="s">
        <v>1520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148"/>
      <c r="S65" s="50"/>
      <c r="T65" s="1"/>
    </row>
    <row r="66" spans="1:21" s="51" customFormat="1" ht="15" customHeight="1" x14ac:dyDescent="0.25">
      <c r="A66" s="50"/>
      <c r="B66" s="353" t="s">
        <v>1623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148"/>
      <c r="S66" s="50"/>
      <c r="T66" s="1"/>
    </row>
    <row r="67" spans="1:21" s="51" customFormat="1" ht="15" x14ac:dyDescent="0.25">
      <c r="A67" s="50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148"/>
      <c r="S67" s="50"/>
      <c r="T67" s="1"/>
    </row>
    <row r="68" spans="1:21" s="51" customFormat="1" ht="15" x14ac:dyDescent="0.25">
      <c r="A68" s="50"/>
      <c r="B68" s="212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148"/>
      <c r="S68" s="50"/>
      <c r="T68" s="46"/>
      <c r="U68" s="52"/>
    </row>
    <row r="69" spans="1:21" s="51" customFormat="1" ht="15" x14ac:dyDescent="0.25">
      <c r="A69" s="50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148"/>
      <c r="S69" s="50"/>
      <c r="T69" s="46"/>
      <c r="U69" s="52"/>
    </row>
    <row r="70" spans="1:21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148"/>
      <c r="S70" s="50"/>
      <c r="T70" s="46"/>
      <c r="U70" s="52"/>
    </row>
    <row r="71" spans="1:21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148"/>
      <c r="S71" s="50"/>
      <c r="T71" s="46"/>
      <c r="U71" s="52"/>
    </row>
    <row r="72" spans="1:21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148"/>
      <c r="S72" s="50"/>
      <c r="T72" s="46"/>
      <c r="U72" s="52"/>
    </row>
    <row r="73" spans="1:21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148"/>
      <c r="S73" s="50"/>
      <c r="T73" s="46"/>
      <c r="U73" s="52"/>
    </row>
    <row r="74" spans="1:21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148"/>
      <c r="S74" s="50"/>
      <c r="T74" s="46"/>
      <c r="U74" s="52"/>
    </row>
    <row r="75" spans="1:21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148"/>
      <c r="S75" s="50"/>
      <c r="T75" s="46"/>
      <c r="U75" s="52"/>
    </row>
    <row r="76" spans="1:21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148"/>
      <c r="S76" s="50"/>
      <c r="T76" s="46"/>
      <c r="U76" s="52"/>
    </row>
    <row r="77" spans="1:21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148"/>
      <c r="S77" s="50"/>
      <c r="T77" s="46"/>
      <c r="U77" s="52"/>
    </row>
    <row r="78" spans="1:21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148"/>
      <c r="S78" s="50"/>
      <c r="T78" s="46"/>
      <c r="U78" s="52"/>
    </row>
    <row r="79" spans="1:21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148"/>
      <c r="S79" s="50"/>
      <c r="T79" s="46"/>
      <c r="U79" s="52"/>
    </row>
    <row r="80" spans="1:21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148"/>
      <c r="S80" s="50"/>
      <c r="T80" s="46"/>
      <c r="U80" s="52"/>
    </row>
    <row r="81" spans="1:21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148"/>
      <c r="S81" s="50"/>
      <c r="T81" s="46"/>
      <c r="U81" s="52"/>
    </row>
    <row r="82" spans="1:21" s="51" customFormat="1" ht="15" x14ac:dyDescent="0.25">
      <c r="A82" s="50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148"/>
      <c r="S82" s="50"/>
      <c r="T82" s="46"/>
      <c r="U82" s="52"/>
    </row>
    <row r="83" spans="1:21" s="51" customFormat="1" ht="15" x14ac:dyDescent="0.25">
      <c r="A83" s="5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148"/>
      <c r="S83" s="50"/>
      <c r="T83" s="46"/>
      <c r="U83" s="52"/>
    </row>
    <row r="84" spans="1:21" s="51" customFormat="1" ht="15" x14ac:dyDescent="0.25">
      <c r="A84" s="50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148"/>
      <c r="S84" s="50"/>
      <c r="T84" s="46"/>
      <c r="U84" s="52"/>
    </row>
    <row r="85" spans="1:21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148"/>
      <c r="S85" s="50"/>
      <c r="T85" s="46"/>
      <c r="U85" s="52"/>
    </row>
    <row r="86" spans="1:21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148"/>
      <c r="S86" s="50"/>
      <c r="T86" s="46"/>
      <c r="U86" s="52"/>
    </row>
    <row r="87" spans="1:21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148"/>
      <c r="S87" s="50"/>
      <c r="T87" s="46"/>
      <c r="U87" s="52"/>
    </row>
    <row r="88" spans="1:21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148"/>
      <c r="S88" s="50"/>
      <c r="T88" s="46"/>
      <c r="U88" s="52"/>
    </row>
    <row r="89" spans="1:21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148"/>
      <c r="S89" s="50"/>
      <c r="T89" s="46"/>
      <c r="U89" s="52"/>
    </row>
    <row r="90" spans="1:21" s="51" customFormat="1" ht="15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148"/>
      <c r="S90" s="50"/>
      <c r="T90" s="46"/>
      <c r="U90" s="52"/>
    </row>
    <row r="91" spans="1:21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148"/>
      <c r="S91" s="50"/>
      <c r="T91" s="46"/>
      <c r="U91" s="52"/>
    </row>
    <row r="92" spans="1:21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148"/>
      <c r="S92" s="50"/>
      <c r="T92" s="46"/>
      <c r="U92" s="52"/>
    </row>
    <row r="93" spans="1:21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148"/>
      <c r="S93" s="50"/>
      <c r="T93" s="46"/>
      <c r="U93" s="52"/>
    </row>
    <row r="94" spans="1:21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148"/>
      <c r="S94" s="50"/>
      <c r="T94" s="46"/>
      <c r="U94" s="52"/>
    </row>
    <row r="95" spans="1:21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148"/>
      <c r="S95" s="50"/>
      <c r="T95" s="46"/>
      <c r="U95" s="52"/>
    </row>
    <row r="96" spans="1:21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148"/>
      <c r="S96" s="50"/>
      <c r="T96" s="46"/>
      <c r="U96" s="52"/>
    </row>
    <row r="97" spans="1:21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148"/>
      <c r="S97" s="50"/>
      <c r="T97" s="46"/>
      <c r="U97" s="52"/>
    </row>
    <row r="98" spans="1:21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148"/>
      <c r="S98" s="50"/>
      <c r="T98" s="46"/>
      <c r="U98" s="52"/>
    </row>
    <row r="99" spans="1:21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148"/>
      <c r="S99" s="50"/>
      <c r="T99" s="46"/>
      <c r="U99" s="52"/>
    </row>
    <row r="100" spans="1:21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148"/>
      <c r="S100" s="50"/>
      <c r="T100" s="46"/>
      <c r="U100" s="52"/>
    </row>
    <row r="101" spans="1:21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148"/>
      <c r="S101" s="50"/>
      <c r="T101" s="46"/>
      <c r="U101" s="52"/>
    </row>
    <row r="102" spans="1:21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48"/>
      <c r="S102" s="50"/>
      <c r="T102" s="46"/>
      <c r="U102" s="52"/>
    </row>
    <row r="103" spans="1:21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148"/>
      <c r="S103" s="50"/>
      <c r="T103" s="46"/>
      <c r="U103" s="52"/>
    </row>
    <row r="104" spans="1:21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148"/>
      <c r="S104" s="50"/>
      <c r="T104" s="46"/>
      <c r="U104" s="52"/>
    </row>
    <row r="105" spans="1:21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148"/>
      <c r="S105" s="50"/>
      <c r="T105" s="46"/>
      <c r="U105" s="52"/>
    </row>
    <row r="106" spans="1:21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148"/>
      <c r="S106" s="50"/>
      <c r="T106" s="46"/>
      <c r="U106" s="52"/>
    </row>
    <row r="107" spans="1:21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148"/>
      <c r="S107" s="50"/>
      <c r="T107" s="46"/>
      <c r="U107" s="52"/>
    </row>
    <row r="108" spans="1:21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148"/>
      <c r="S108" s="50"/>
      <c r="T108" s="46"/>
      <c r="U108" s="52"/>
    </row>
    <row r="109" spans="1:21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148"/>
      <c r="S109" s="50"/>
      <c r="T109" s="46"/>
      <c r="U109" s="52"/>
    </row>
    <row r="110" spans="1:21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148"/>
      <c r="S110" s="50"/>
      <c r="T110" s="46"/>
      <c r="U110" s="52"/>
    </row>
    <row r="111" spans="1:21" s="51" customFormat="1" ht="15" x14ac:dyDescent="0.25">
      <c r="A111" s="50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148"/>
      <c r="S111" s="50"/>
      <c r="T111" s="46"/>
      <c r="U111" s="52"/>
    </row>
    <row r="112" spans="1:21" s="51" customFormat="1" ht="15" x14ac:dyDescent="0.25">
      <c r="A112" s="50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148"/>
      <c r="S112" s="50"/>
      <c r="T112" s="46"/>
      <c r="U112" s="52"/>
    </row>
    <row r="113" spans="1:21" s="51" customFormat="1" ht="15" x14ac:dyDescent="0.25">
      <c r="A113" s="50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148"/>
      <c r="S113" s="50"/>
      <c r="T113" s="46"/>
      <c r="U113" s="52"/>
    </row>
    <row r="114" spans="1:21" s="51" customFormat="1" ht="15" x14ac:dyDescent="0.25">
      <c r="A114" s="50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148"/>
      <c r="S114" s="50"/>
      <c r="T114" s="46"/>
      <c r="U114" s="52"/>
    </row>
    <row r="115" spans="1:21" s="51" customFormat="1" ht="15" x14ac:dyDescent="0.25">
      <c r="A115" s="5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148"/>
      <c r="S115" s="50"/>
      <c r="T115" s="46"/>
      <c r="U115" s="52"/>
    </row>
    <row r="116" spans="1:21" s="51" customFormat="1" ht="15" x14ac:dyDescent="0.25">
      <c r="A116" s="50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148"/>
      <c r="S116" s="50"/>
      <c r="T116" s="46"/>
      <c r="U116" s="52"/>
    </row>
    <row r="117" spans="1:21" s="51" customFormat="1" ht="15" x14ac:dyDescent="0.25">
      <c r="A117" s="5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148"/>
      <c r="S117" s="50"/>
      <c r="T117" s="46"/>
      <c r="U117" s="52"/>
    </row>
    <row r="118" spans="1:21" s="51" customFormat="1" ht="15" x14ac:dyDescent="0.25">
      <c r="A118" s="50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148"/>
      <c r="S118" s="50"/>
      <c r="T118" s="46"/>
      <c r="U118" s="52"/>
    </row>
    <row r="119" spans="1:21" s="51" customFormat="1" ht="15" x14ac:dyDescent="0.25">
      <c r="A119" s="50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148"/>
      <c r="S119" s="50"/>
      <c r="T119" s="46"/>
      <c r="U119" s="52"/>
    </row>
    <row r="120" spans="1:21" s="51" customFormat="1" ht="15" x14ac:dyDescent="0.25">
      <c r="A120" s="50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148"/>
      <c r="S120" s="50"/>
      <c r="T120" s="46"/>
      <c r="U120" s="52"/>
    </row>
    <row r="121" spans="1:21" s="51" customFormat="1" ht="15" x14ac:dyDescent="0.25">
      <c r="A121" s="50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148"/>
      <c r="S121" s="50"/>
      <c r="T121" s="46"/>
      <c r="U121" s="52"/>
    </row>
    <row r="122" spans="1:21" s="51" customFormat="1" ht="15" x14ac:dyDescent="0.25">
      <c r="A122" s="50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148"/>
      <c r="S122" s="50"/>
      <c r="T122" s="46"/>
      <c r="U122" s="52"/>
    </row>
    <row r="123" spans="1:21" s="51" customFormat="1" ht="15" x14ac:dyDescent="0.25">
      <c r="A123" s="50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148"/>
      <c r="S123" s="50"/>
      <c r="T123" s="46"/>
      <c r="U123" s="52"/>
    </row>
    <row r="124" spans="1:21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9"/>
    </row>
    <row r="125" spans="1:21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9"/>
    </row>
    <row r="126" spans="1:21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9"/>
    </row>
    <row r="127" spans="1:21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9"/>
    </row>
    <row r="128" spans="1:21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9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9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9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9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9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9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9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9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9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9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9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9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9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9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9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9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9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9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9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9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9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9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9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9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9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9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9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9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9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9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9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9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9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9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9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9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9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9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9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9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9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9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9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9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9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9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9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9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9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9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9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9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9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9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9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9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9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9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9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9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9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9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9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9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9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9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9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9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9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9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9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9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9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9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9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9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9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9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9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9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9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9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9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9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9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9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9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9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9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9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9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9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9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9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9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9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9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9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9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9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9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9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9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9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9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9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9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9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9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9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9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9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9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9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9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9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9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9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9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9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9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9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9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9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9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9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9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9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9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9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9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9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9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9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9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9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9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9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9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9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9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9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9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9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9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9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9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9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9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9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9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9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9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9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9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9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9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9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9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9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9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9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9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9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9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9"/>
    </row>
  </sheetData>
  <mergeCells count="1">
    <mergeCell ref="R1:S1"/>
  </mergeCells>
  <phoneticPr fontId="4" type="noConversion"/>
  <conditionalFormatting sqref="A3:A37">
    <cfRule type="expression" dxfId="230" priority="13">
      <formula>Q3&lt;20</formula>
    </cfRule>
    <cfRule type="expression" dxfId="229" priority="15">
      <formula>S3&lt;-0.0999</formula>
    </cfRule>
  </conditionalFormatting>
  <conditionalFormatting sqref="A45">
    <cfRule type="expression" dxfId="228" priority="3">
      <formula>Q45&lt;20</formula>
    </cfRule>
    <cfRule type="expression" dxfId="227" priority="4">
      <formula>S45&lt;-0.0999</formula>
    </cfRule>
  </conditionalFormatting>
  <conditionalFormatting sqref="B3:B37">
    <cfRule type="expression" dxfId="226" priority="36">
      <formula>$S3&lt;0</formula>
    </cfRule>
    <cfRule type="expression" dxfId="225" priority="37">
      <formula>$S3=0</formula>
    </cfRule>
    <cfRule type="expression" dxfId="224" priority="38">
      <formula>$S3&gt;0</formula>
    </cfRule>
  </conditionalFormatting>
  <conditionalFormatting sqref="D56:Q56">
    <cfRule type="expression" dxfId="223" priority="19">
      <formula>D57&lt;0</formula>
    </cfRule>
    <cfRule type="expression" dxfId="222" priority="20">
      <formula>D57=0</formula>
    </cfRule>
    <cfRule type="expression" dxfId="221" priority="21">
      <formula>D57&gt;0</formula>
    </cfRule>
  </conditionalFormatting>
  <conditionalFormatting sqref="P56:Q56">
    <cfRule type="cellIs" dxfId="220" priority="8" operator="between">
      <formula>0.1</formula>
      <formula>19</formula>
    </cfRule>
  </conditionalFormatting>
  <conditionalFormatting sqref="Q3:Q37">
    <cfRule type="expression" dxfId="219" priority="9">
      <formula>Q3&lt;20</formula>
    </cfRule>
  </conditionalFormatting>
  <conditionalFormatting sqref="Q45">
    <cfRule type="expression" dxfId="218" priority="1">
      <formula>Q45&lt;20</formula>
    </cfRule>
  </conditionalFormatting>
  <conditionalFormatting sqref="S3:S37">
    <cfRule type="expression" dxfId="217" priority="10">
      <formula>S3&lt;-0.0999</formula>
    </cfRule>
  </conditionalFormatting>
  <conditionalFormatting sqref="S3:S56">
    <cfRule type="expression" dxfId="216" priority="14">
      <formula>S3&lt;-0.0999</formula>
    </cfRule>
  </conditionalFormatting>
  <conditionalFormatting sqref="S45">
    <cfRule type="expression" dxfId="215" priority="2">
      <formula>S45&lt;-0.0999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646A-C065-41A0-9B1B-5432EC0BEF0E}">
  <sheetPr codeName="Sheet4">
    <tabColor theme="8" tint="0.79998168889431442"/>
    <pageSetUpPr fitToPage="1"/>
  </sheetPr>
  <dimension ref="A1:Y294"/>
  <sheetViews>
    <sheetView zoomScale="90" zoomScaleNormal="90" zoomScalePageLayoutView="80" workbookViewId="0">
      <selection activeCell="R40" sqref="R40"/>
    </sheetView>
  </sheetViews>
  <sheetFormatPr defaultRowHeight="12.75" x14ac:dyDescent="0.2"/>
  <cols>
    <col min="1" max="1" width="11" style="44" customWidth="1"/>
    <col min="2" max="2" width="36.125" style="1" customWidth="1"/>
    <col min="3" max="3" width="10" style="46" customWidth="1"/>
    <col min="4" max="4" width="9.5" style="46" customWidth="1"/>
    <col min="5" max="5" width="10.125" style="46" customWidth="1"/>
    <col min="6" max="6" width="10" style="46" customWidth="1"/>
    <col min="7" max="7" width="9.875" style="46" customWidth="1"/>
    <col min="8" max="8" width="9.5" style="46" customWidth="1"/>
    <col min="9" max="9" width="9.875" style="46" customWidth="1"/>
    <col min="10" max="10" width="9.5" style="46" customWidth="1"/>
    <col min="11" max="11" width="9.875" style="46" customWidth="1"/>
    <col min="12" max="16" width="12.5" style="46" customWidth="1"/>
    <col min="17" max="17" width="11.5" style="46" customWidth="1"/>
    <col min="18" max="18" width="10" style="46" customWidth="1"/>
    <col min="19" max="19" width="9.5" style="44" customWidth="1"/>
    <col min="20" max="20" width="28.625" style="46" customWidth="1"/>
    <col min="21" max="21" width="11.875" style="46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40" t="s">
        <v>1385</v>
      </c>
      <c r="H1" s="52"/>
      <c r="I1" s="52"/>
      <c r="J1" s="52"/>
      <c r="K1" s="52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x14ac:dyDescent="0.25">
      <c r="A3" s="32">
        <v>1479</v>
      </c>
      <c r="B3" s="87" t="s">
        <v>1187</v>
      </c>
      <c r="C3" s="34">
        <v>25</v>
      </c>
      <c r="D3" s="34">
        <v>32</v>
      </c>
      <c r="E3" s="34">
        <v>31</v>
      </c>
      <c r="F3" s="34">
        <v>24</v>
      </c>
      <c r="G3" s="34">
        <v>22</v>
      </c>
      <c r="H3" s="54">
        <v>32</v>
      </c>
      <c r="I3" s="54">
        <v>27</v>
      </c>
      <c r="J3" s="37">
        <v>24</v>
      </c>
      <c r="K3" s="54">
        <v>17</v>
      </c>
      <c r="L3" s="54">
        <v>17</v>
      </c>
      <c r="M3" s="54">
        <v>17</v>
      </c>
      <c r="N3" s="54">
        <v>10</v>
      </c>
      <c r="O3" s="54">
        <v>10</v>
      </c>
      <c r="P3" s="54">
        <v>10</v>
      </c>
      <c r="Q3" s="54">
        <v>17</v>
      </c>
      <c r="R3" s="54">
        <f t="shared" ref="R3:R29" si="0">Q3-P3</f>
        <v>7</v>
      </c>
      <c r="S3" s="55">
        <f t="shared" ref="S3:S29" si="1">(Q3/P3)-1</f>
        <v>0.7</v>
      </c>
      <c r="T3" s="1"/>
    </row>
    <row r="4" spans="1:20" s="51" customFormat="1" ht="15" x14ac:dyDescent="0.25">
      <c r="A4" s="32">
        <v>1493</v>
      </c>
      <c r="B4" s="87" t="s">
        <v>1191</v>
      </c>
      <c r="C4" s="34">
        <v>32</v>
      </c>
      <c r="D4" s="34">
        <v>31</v>
      </c>
      <c r="E4" s="34">
        <v>22</v>
      </c>
      <c r="F4" s="34">
        <v>23</v>
      </c>
      <c r="G4" s="34">
        <v>20</v>
      </c>
      <c r="H4" s="54">
        <v>18</v>
      </c>
      <c r="I4" s="54">
        <v>20</v>
      </c>
      <c r="J4" s="37">
        <v>15</v>
      </c>
      <c r="K4" s="54">
        <v>14</v>
      </c>
      <c r="L4" s="54">
        <v>11</v>
      </c>
      <c r="M4" s="54">
        <v>12</v>
      </c>
      <c r="N4" s="54">
        <v>16</v>
      </c>
      <c r="O4" s="54">
        <v>17</v>
      </c>
      <c r="P4" s="54">
        <v>9</v>
      </c>
      <c r="Q4" s="54">
        <v>14</v>
      </c>
      <c r="R4" s="54">
        <f t="shared" si="0"/>
        <v>5</v>
      </c>
      <c r="S4" s="55">
        <f t="shared" si="1"/>
        <v>0.55555555555555558</v>
      </c>
      <c r="T4" s="1"/>
    </row>
    <row r="5" spans="1:20" s="51" customFormat="1" ht="15" x14ac:dyDescent="0.25">
      <c r="A5" s="32">
        <v>1488</v>
      </c>
      <c r="B5" s="87" t="s">
        <v>1200</v>
      </c>
      <c r="C5" s="34">
        <v>86</v>
      </c>
      <c r="D5" s="34">
        <v>93</v>
      </c>
      <c r="E5" s="34">
        <v>88</v>
      </c>
      <c r="F5" s="34">
        <v>82</v>
      </c>
      <c r="G5" s="34">
        <v>80</v>
      </c>
      <c r="H5" s="54">
        <v>82</v>
      </c>
      <c r="I5" s="54">
        <v>94</v>
      </c>
      <c r="J5" s="37">
        <v>97</v>
      </c>
      <c r="K5" s="54">
        <v>86</v>
      </c>
      <c r="L5" s="54">
        <v>79</v>
      </c>
      <c r="M5" s="54">
        <v>67</v>
      </c>
      <c r="N5" s="54">
        <v>71</v>
      </c>
      <c r="O5" s="54">
        <v>63</v>
      </c>
      <c r="P5" s="54">
        <v>52</v>
      </c>
      <c r="Q5" s="54">
        <v>64</v>
      </c>
      <c r="R5" s="54">
        <f t="shared" si="0"/>
        <v>12</v>
      </c>
      <c r="S5" s="55">
        <f t="shared" si="1"/>
        <v>0.23076923076923084</v>
      </c>
      <c r="T5" s="1"/>
    </row>
    <row r="6" spans="1:20" s="51" customFormat="1" ht="15" x14ac:dyDescent="0.25">
      <c r="A6" s="32">
        <v>31024</v>
      </c>
      <c r="B6" s="142" t="s">
        <v>1202</v>
      </c>
      <c r="C6" s="34">
        <v>29</v>
      </c>
      <c r="D6" s="34">
        <v>34</v>
      </c>
      <c r="E6" s="34">
        <v>37</v>
      </c>
      <c r="F6" s="34">
        <v>38</v>
      </c>
      <c r="G6" s="34">
        <v>36</v>
      </c>
      <c r="H6" s="54">
        <v>57</v>
      </c>
      <c r="I6" s="54">
        <v>64</v>
      </c>
      <c r="J6" s="37">
        <v>65</v>
      </c>
      <c r="K6" s="54">
        <v>64</v>
      </c>
      <c r="L6" s="54">
        <v>45</v>
      </c>
      <c r="M6" s="54">
        <v>49</v>
      </c>
      <c r="N6" s="54">
        <v>37</v>
      </c>
      <c r="O6" s="54">
        <v>39</v>
      </c>
      <c r="P6" s="54">
        <v>46</v>
      </c>
      <c r="Q6" s="54">
        <v>56</v>
      </c>
      <c r="R6" s="54">
        <f t="shared" si="0"/>
        <v>10</v>
      </c>
      <c r="S6" s="55">
        <f t="shared" si="1"/>
        <v>0.21739130434782616</v>
      </c>
      <c r="T6" s="1"/>
    </row>
    <row r="7" spans="1:20" s="51" customFormat="1" ht="15" x14ac:dyDescent="0.25">
      <c r="A7" s="32">
        <v>225370</v>
      </c>
      <c r="B7" s="306" t="s">
        <v>1618</v>
      </c>
      <c r="C7" s="34"/>
      <c r="D7" s="34"/>
      <c r="E7" s="34"/>
      <c r="F7" s="34"/>
      <c r="G7" s="34"/>
      <c r="H7" s="54"/>
      <c r="I7" s="54"/>
      <c r="J7" s="37"/>
      <c r="K7" s="54"/>
      <c r="L7" s="54"/>
      <c r="M7" s="54"/>
      <c r="N7" s="54">
        <v>0</v>
      </c>
      <c r="O7" s="54">
        <v>20</v>
      </c>
      <c r="P7" s="54">
        <v>15</v>
      </c>
      <c r="Q7" s="54">
        <v>18</v>
      </c>
      <c r="R7" s="54">
        <f t="shared" si="0"/>
        <v>3</v>
      </c>
      <c r="S7" s="55">
        <f t="shared" si="1"/>
        <v>0.19999999999999996</v>
      </c>
      <c r="T7" s="1"/>
    </row>
    <row r="8" spans="1:20" s="51" customFormat="1" ht="15" x14ac:dyDescent="0.25">
      <c r="A8" s="32">
        <v>1494</v>
      </c>
      <c r="B8" s="145" t="s">
        <v>1198</v>
      </c>
      <c r="C8" s="34">
        <v>41</v>
      </c>
      <c r="D8" s="34">
        <v>39</v>
      </c>
      <c r="E8" s="34">
        <v>43</v>
      </c>
      <c r="F8" s="34">
        <v>45</v>
      </c>
      <c r="G8" s="34">
        <v>40</v>
      </c>
      <c r="H8" s="54">
        <v>36</v>
      </c>
      <c r="I8" s="54">
        <v>32</v>
      </c>
      <c r="J8" s="37">
        <v>31</v>
      </c>
      <c r="K8" s="54">
        <v>35</v>
      </c>
      <c r="L8" s="54">
        <v>35</v>
      </c>
      <c r="M8" s="54">
        <v>35</v>
      </c>
      <c r="N8" s="54">
        <v>32</v>
      </c>
      <c r="O8" s="54">
        <v>31</v>
      </c>
      <c r="P8" s="54">
        <v>27</v>
      </c>
      <c r="Q8" s="54">
        <v>32</v>
      </c>
      <c r="R8" s="54">
        <f t="shared" si="0"/>
        <v>5</v>
      </c>
      <c r="S8" s="55">
        <f t="shared" si="1"/>
        <v>0.18518518518518512</v>
      </c>
      <c r="T8" s="1"/>
    </row>
    <row r="9" spans="1:20" s="51" customFormat="1" ht="15" x14ac:dyDescent="0.25">
      <c r="A9" s="32">
        <v>61111</v>
      </c>
      <c r="B9" s="87" t="s">
        <v>1203</v>
      </c>
      <c r="C9" s="34">
        <v>15</v>
      </c>
      <c r="D9" s="34">
        <v>19</v>
      </c>
      <c r="E9" s="34">
        <v>17</v>
      </c>
      <c r="F9" s="34">
        <v>16</v>
      </c>
      <c r="G9" s="34">
        <v>16</v>
      </c>
      <c r="H9" s="54">
        <v>20</v>
      </c>
      <c r="I9" s="54">
        <v>23</v>
      </c>
      <c r="J9" s="37">
        <v>23</v>
      </c>
      <c r="K9" s="54">
        <v>26</v>
      </c>
      <c r="L9" s="54">
        <v>23</v>
      </c>
      <c r="M9" s="54">
        <v>26</v>
      </c>
      <c r="N9" s="54">
        <v>25</v>
      </c>
      <c r="O9" s="54">
        <v>23</v>
      </c>
      <c r="P9" s="54">
        <v>21</v>
      </c>
      <c r="Q9" s="54">
        <v>24</v>
      </c>
      <c r="R9" s="54">
        <f t="shared" si="0"/>
        <v>3</v>
      </c>
      <c r="S9" s="55">
        <f t="shared" si="1"/>
        <v>0.14285714285714279</v>
      </c>
      <c r="T9" s="1"/>
    </row>
    <row r="10" spans="1:20" s="51" customFormat="1" ht="15" x14ac:dyDescent="0.25">
      <c r="A10" s="32">
        <v>1503</v>
      </c>
      <c r="B10" s="145" t="s">
        <v>1204</v>
      </c>
      <c r="C10" s="34">
        <v>45</v>
      </c>
      <c r="D10" s="34">
        <v>53</v>
      </c>
      <c r="E10" s="34">
        <v>49</v>
      </c>
      <c r="F10" s="34">
        <v>50</v>
      </c>
      <c r="G10" s="34">
        <v>46</v>
      </c>
      <c r="H10" s="54">
        <v>45</v>
      </c>
      <c r="I10" s="54">
        <v>40</v>
      </c>
      <c r="J10" s="37">
        <v>42</v>
      </c>
      <c r="K10" s="54">
        <v>39</v>
      </c>
      <c r="L10" s="54">
        <v>36</v>
      </c>
      <c r="M10" s="54">
        <v>35</v>
      </c>
      <c r="N10" s="54">
        <v>35</v>
      </c>
      <c r="O10" s="54">
        <v>33</v>
      </c>
      <c r="P10" s="54">
        <v>30</v>
      </c>
      <c r="Q10" s="54">
        <v>33</v>
      </c>
      <c r="R10" s="54">
        <f t="shared" si="0"/>
        <v>3</v>
      </c>
      <c r="S10" s="55">
        <f t="shared" si="1"/>
        <v>0.10000000000000009</v>
      </c>
      <c r="T10" s="1"/>
    </row>
    <row r="11" spans="1:20" s="51" customFormat="1" ht="15" x14ac:dyDescent="0.25">
      <c r="A11" s="32">
        <v>1489</v>
      </c>
      <c r="B11" s="142" t="s">
        <v>1386</v>
      </c>
      <c r="C11" s="34">
        <v>17</v>
      </c>
      <c r="D11" s="34">
        <v>16</v>
      </c>
      <c r="E11" s="34">
        <v>14</v>
      </c>
      <c r="F11" s="34">
        <v>14</v>
      </c>
      <c r="G11" s="34">
        <v>14</v>
      </c>
      <c r="H11" s="54">
        <v>13</v>
      </c>
      <c r="I11" s="54">
        <v>11</v>
      </c>
      <c r="J11" s="37">
        <v>17</v>
      </c>
      <c r="K11" s="54">
        <v>18</v>
      </c>
      <c r="L11" s="54">
        <v>25</v>
      </c>
      <c r="M11" s="54">
        <v>19</v>
      </c>
      <c r="N11" s="54">
        <v>18</v>
      </c>
      <c r="O11" s="54">
        <v>19</v>
      </c>
      <c r="P11" s="54">
        <v>20</v>
      </c>
      <c r="Q11" s="54">
        <v>22</v>
      </c>
      <c r="R11" s="54">
        <f t="shared" si="0"/>
        <v>2</v>
      </c>
      <c r="S11" s="55">
        <f t="shared" si="1"/>
        <v>0.10000000000000009</v>
      </c>
      <c r="T11" s="1"/>
    </row>
    <row r="12" spans="1:20" s="51" customFormat="1" ht="15" x14ac:dyDescent="0.25">
      <c r="A12" s="32">
        <v>29897</v>
      </c>
      <c r="B12" s="142" t="s">
        <v>1389</v>
      </c>
      <c r="C12" s="34">
        <v>29</v>
      </c>
      <c r="D12" s="34">
        <v>26</v>
      </c>
      <c r="E12" s="34">
        <v>25</v>
      </c>
      <c r="F12" s="34">
        <v>27</v>
      </c>
      <c r="G12" s="34">
        <v>29</v>
      </c>
      <c r="H12" s="54">
        <v>26</v>
      </c>
      <c r="I12" s="54">
        <v>30</v>
      </c>
      <c r="J12" s="37">
        <v>31</v>
      </c>
      <c r="K12" s="54">
        <v>30</v>
      </c>
      <c r="L12" s="54">
        <v>31</v>
      </c>
      <c r="M12" s="54">
        <v>32</v>
      </c>
      <c r="N12" s="54">
        <v>30</v>
      </c>
      <c r="O12" s="54">
        <v>31</v>
      </c>
      <c r="P12" s="54">
        <v>31</v>
      </c>
      <c r="Q12" s="54">
        <v>34</v>
      </c>
      <c r="R12" s="54">
        <f t="shared" si="0"/>
        <v>3</v>
      </c>
      <c r="S12" s="55">
        <f t="shared" si="1"/>
        <v>9.6774193548387011E-2</v>
      </c>
      <c r="T12" s="1"/>
    </row>
    <row r="13" spans="1:20" s="51" customFormat="1" ht="15" x14ac:dyDescent="0.25">
      <c r="A13" s="32">
        <v>30450</v>
      </c>
      <c r="B13" s="87" t="s">
        <v>1194</v>
      </c>
      <c r="C13" s="34">
        <v>24</v>
      </c>
      <c r="D13" s="34">
        <v>28</v>
      </c>
      <c r="E13" s="34">
        <v>26</v>
      </c>
      <c r="F13" s="34">
        <v>30</v>
      </c>
      <c r="G13" s="34">
        <v>31</v>
      </c>
      <c r="H13" s="54">
        <v>33</v>
      </c>
      <c r="I13" s="54">
        <v>33</v>
      </c>
      <c r="J13" s="37">
        <v>30</v>
      </c>
      <c r="K13" s="54">
        <v>30</v>
      </c>
      <c r="L13" s="54">
        <v>30</v>
      </c>
      <c r="M13" s="54">
        <v>29</v>
      </c>
      <c r="N13" s="54">
        <v>28</v>
      </c>
      <c r="O13" s="54">
        <v>28</v>
      </c>
      <c r="P13" s="54">
        <v>27</v>
      </c>
      <c r="Q13" s="54">
        <v>29</v>
      </c>
      <c r="R13" s="54">
        <f t="shared" si="0"/>
        <v>2</v>
      </c>
      <c r="S13" s="55">
        <f t="shared" si="1"/>
        <v>7.4074074074074181E-2</v>
      </c>
      <c r="T13" s="1"/>
    </row>
    <row r="14" spans="1:20" s="51" customFormat="1" ht="15" x14ac:dyDescent="0.25">
      <c r="A14" s="32">
        <v>29112</v>
      </c>
      <c r="B14" s="87" t="s">
        <v>1391</v>
      </c>
      <c r="C14" s="34">
        <v>60</v>
      </c>
      <c r="D14" s="34">
        <v>56</v>
      </c>
      <c r="E14" s="34">
        <v>53</v>
      </c>
      <c r="F14" s="34">
        <v>45</v>
      </c>
      <c r="G14" s="34">
        <v>53</v>
      </c>
      <c r="H14" s="54">
        <v>56</v>
      </c>
      <c r="I14" s="54">
        <v>39</v>
      </c>
      <c r="J14" s="37">
        <v>29</v>
      </c>
      <c r="K14" s="54">
        <v>33</v>
      </c>
      <c r="L14" s="54">
        <v>35</v>
      </c>
      <c r="M14" s="54">
        <v>37</v>
      </c>
      <c r="N14" s="54">
        <v>38</v>
      </c>
      <c r="O14" s="54">
        <v>34</v>
      </c>
      <c r="P14" s="54">
        <v>35</v>
      </c>
      <c r="Q14" s="54">
        <v>36</v>
      </c>
      <c r="R14" s="54">
        <f t="shared" si="0"/>
        <v>1</v>
      </c>
      <c r="S14" s="55">
        <f t="shared" si="1"/>
        <v>2.857142857142847E-2</v>
      </c>
      <c r="T14" s="1"/>
    </row>
    <row r="15" spans="1:20" s="51" customFormat="1" ht="15" x14ac:dyDescent="0.25">
      <c r="A15" s="32">
        <v>1485</v>
      </c>
      <c r="B15" s="87" t="s">
        <v>1201</v>
      </c>
      <c r="C15" s="34">
        <v>94</v>
      </c>
      <c r="D15" s="34">
        <v>96</v>
      </c>
      <c r="E15" s="34">
        <v>101</v>
      </c>
      <c r="F15" s="34">
        <v>100</v>
      </c>
      <c r="G15" s="34">
        <v>103</v>
      </c>
      <c r="H15" s="54">
        <v>114</v>
      </c>
      <c r="I15" s="54">
        <v>115</v>
      </c>
      <c r="J15" s="37">
        <v>120</v>
      </c>
      <c r="K15" s="54">
        <v>123</v>
      </c>
      <c r="L15" s="54">
        <v>107</v>
      </c>
      <c r="M15" s="54">
        <v>97</v>
      </c>
      <c r="N15" s="54">
        <v>93</v>
      </c>
      <c r="O15" s="54">
        <v>83</v>
      </c>
      <c r="P15" s="54">
        <v>89</v>
      </c>
      <c r="Q15" s="54">
        <v>91</v>
      </c>
      <c r="R15" s="54">
        <f t="shared" si="0"/>
        <v>2</v>
      </c>
      <c r="S15" s="55">
        <f t="shared" si="1"/>
        <v>2.2471910112359605E-2</v>
      </c>
      <c r="T15" s="1"/>
    </row>
    <row r="16" spans="1:20" s="51" customFormat="1" ht="15" x14ac:dyDescent="0.25">
      <c r="A16" s="32">
        <v>1496</v>
      </c>
      <c r="B16" s="142" t="s">
        <v>1197</v>
      </c>
      <c r="C16" s="34">
        <v>112</v>
      </c>
      <c r="D16" s="34">
        <v>110</v>
      </c>
      <c r="E16" s="34">
        <v>112</v>
      </c>
      <c r="F16" s="34">
        <v>113</v>
      </c>
      <c r="G16" s="34">
        <v>102</v>
      </c>
      <c r="H16" s="54">
        <v>106</v>
      </c>
      <c r="I16" s="54">
        <v>95</v>
      </c>
      <c r="J16" s="37">
        <v>94</v>
      </c>
      <c r="K16" s="54">
        <v>86</v>
      </c>
      <c r="L16" s="54">
        <v>87</v>
      </c>
      <c r="M16" s="54">
        <v>90</v>
      </c>
      <c r="N16" s="54">
        <v>85</v>
      </c>
      <c r="O16" s="54">
        <v>84</v>
      </c>
      <c r="P16" s="54">
        <v>79</v>
      </c>
      <c r="Q16" s="54">
        <v>79</v>
      </c>
      <c r="R16" s="54">
        <f t="shared" si="0"/>
        <v>0</v>
      </c>
      <c r="S16" s="55">
        <f t="shared" si="1"/>
        <v>0</v>
      </c>
      <c r="T16" s="1"/>
    </row>
    <row r="17" spans="1:20" s="51" customFormat="1" ht="15" x14ac:dyDescent="0.25">
      <c r="A17" s="32">
        <v>1487</v>
      </c>
      <c r="B17" s="145" t="s">
        <v>1392</v>
      </c>
      <c r="C17" s="34">
        <v>55</v>
      </c>
      <c r="D17" s="34">
        <v>53</v>
      </c>
      <c r="E17" s="34">
        <v>56</v>
      </c>
      <c r="F17" s="34">
        <v>58</v>
      </c>
      <c r="G17" s="34">
        <v>60</v>
      </c>
      <c r="H17" s="54">
        <v>65</v>
      </c>
      <c r="I17" s="54">
        <v>62</v>
      </c>
      <c r="J17" s="37">
        <v>62</v>
      </c>
      <c r="K17" s="54">
        <v>60</v>
      </c>
      <c r="L17" s="54">
        <v>63</v>
      </c>
      <c r="M17" s="54">
        <v>56</v>
      </c>
      <c r="N17" s="54">
        <v>53</v>
      </c>
      <c r="O17" s="54">
        <v>48</v>
      </c>
      <c r="P17" s="54">
        <v>43</v>
      </c>
      <c r="Q17" s="54">
        <v>43</v>
      </c>
      <c r="R17" s="54">
        <f t="shared" si="0"/>
        <v>0</v>
      </c>
      <c r="S17" s="55">
        <f t="shared" si="1"/>
        <v>0</v>
      </c>
      <c r="T17" s="1"/>
    </row>
    <row r="18" spans="1:20" s="51" customFormat="1" ht="15" x14ac:dyDescent="0.25">
      <c r="A18" s="32">
        <v>23140</v>
      </c>
      <c r="B18" s="142" t="s">
        <v>1192</v>
      </c>
      <c r="C18" s="34">
        <v>47</v>
      </c>
      <c r="D18" s="34">
        <v>47</v>
      </c>
      <c r="E18" s="34">
        <v>49</v>
      </c>
      <c r="F18" s="34">
        <v>45</v>
      </c>
      <c r="G18" s="34">
        <v>42</v>
      </c>
      <c r="H18" s="54">
        <v>44</v>
      </c>
      <c r="I18" s="54">
        <v>45</v>
      </c>
      <c r="J18" s="37">
        <v>44</v>
      </c>
      <c r="K18" s="54">
        <v>47</v>
      </c>
      <c r="L18" s="54">
        <v>42</v>
      </c>
      <c r="M18" s="54">
        <v>42</v>
      </c>
      <c r="N18" s="54">
        <v>41</v>
      </c>
      <c r="O18" s="54">
        <v>49</v>
      </c>
      <c r="P18" s="54">
        <v>39</v>
      </c>
      <c r="Q18" s="54">
        <v>39</v>
      </c>
      <c r="R18" s="54">
        <f t="shared" si="0"/>
        <v>0</v>
      </c>
      <c r="S18" s="55">
        <f t="shared" si="1"/>
        <v>0</v>
      </c>
      <c r="T18" s="1"/>
    </row>
    <row r="19" spans="1:20" s="51" customFormat="1" ht="15" x14ac:dyDescent="0.25">
      <c r="A19" s="32">
        <v>1491</v>
      </c>
      <c r="B19" s="145" t="s">
        <v>1393</v>
      </c>
      <c r="C19" s="34">
        <v>66</v>
      </c>
      <c r="D19" s="34">
        <v>65</v>
      </c>
      <c r="E19" s="34">
        <v>65</v>
      </c>
      <c r="F19" s="34">
        <v>66</v>
      </c>
      <c r="G19" s="34">
        <v>64</v>
      </c>
      <c r="H19" s="54">
        <v>65</v>
      </c>
      <c r="I19" s="54">
        <v>60</v>
      </c>
      <c r="J19" s="37">
        <v>66</v>
      </c>
      <c r="K19" s="54">
        <v>62</v>
      </c>
      <c r="L19" s="54">
        <v>57</v>
      </c>
      <c r="M19" s="54">
        <v>52</v>
      </c>
      <c r="N19" s="54">
        <v>50</v>
      </c>
      <c r="O19" s="54">
        <v>44</v>
      </c>
      <c r="P19" s="54">
        <v>37</v>
      </c>
      <c r="Q19" s="54">
        <v>37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32">
        <v>1484</v>
      </c>
      <c r="B20" s="87" t="s">
        <v>1188</v>
      </c>
      <c r="C20" s="34">
        <v>40</v>
      </c>
      <c r="D20" s="34">
        <v>41</v>
      </c>
      <c r="E20" s="34">
        <v>40</v>
      </c>
      <c r="F20" s="34">
        <v>44</v>
      </c>
      <c r="G20" s="34">
        <v>45</v>
      </c>
      <c r="H20" s="54">
        <v>40</v>
      </c>
      <c r="I20" s="54">
        <v>40</v>
      </c>
      <c r="J20" s="37">
        <v>41</v>
      </c>
      <c r="K20" s="54">
        <v>35</v>
      </c>
      <c r="L20" s="54">
        <v>33</v>
      </c>
      <c r="M20" s="54">
        <v>33</v>
      </c>
      <c r="N20" s="54">
        <v>29</v>
      </c>
      <c r="O20" s="54">
        <v>38</v>
      </c>
      <c r="P20" s="54">
        <v>37</v>
      </c>
      <c r="Q20" s="54">
        <v>37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32">
        <v>1495</v>
      </c>
      <c r="B21" s="87" t="s">
        <v>1472</v>
      </c>
      <c r="C21" s="34">
        <v>26</v>
      </c>
      <c r="D21" s="34">
        <v>27</v>
      </c>
      <c r="E21" s="34">
        <v>27</v>
      </c>
      <c r="F21" s="34">
        <v>27</v>
      </c>
      <c r="G21" s="34">
        <v>28</v>
      </c>
      <c r="H21" s="54">
        <v>29</v>
      </c>
      <c r="I21" s="54">
        <v>29</v>
      </c>
      <c r="J21" s="37">
        <v>25</v>
      </c>
      <c r="K21" s="54">
        <v>24</v>
      </c>
      <c r="L21" s="54">
        <v>26</v>
      </c>
      <c r="M21" s="54">
        <v>24</v>
      </c>
      <c r="N21" s="54">
        <v>21</v>
      </c>
      <c r="O21" s="54">
        <v>24</v>
      </c>
      <c r="P21" s="54">
        <v>28</v>
      </c>
      <c r="Q21" s="54">
        <v>28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32">
        <v>1474</v>
      </c>
      <c r="B22" s="87" t="s">
        <v>1430</v>
      </c>
      <c r="C22" s="34">
        <v>20</v>
      </c>
      <c r="D22" s="34">
        <v>15</v>
      </c>
      <c r="E22" s="34">
        <v>15</v>
      </c>
      <c r="F22" s="34">
        <v>14</v>
      </c>
      <c r="G22" s="34">
        <v>15</v>
      </c>
      <c r="H22" s="54">
        <v>16</v>
      </c>
      <c r="I22" s="54">
        <v>17</v>
      </c>
      <c r="J22" s="37">
        <v>17</v>
      </c>
      <c r="K22" s="54">
        <v>19</v>
      </c>
      <c r="L22" s="54">
        <v>21</v>
      </c>
      <c r="M22" s="54">
        <v>19</v>
      </c>
      <c r="N22" s="54">
        <v>18</v>
      </c>
      <c r="O22" s="54">
        <v>25</v>
      </c>
      <c r="P22" s="54">
        <v>27</v>
      </c>
      <c r="Q22" s="54">
        <v>27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32">
        <v>1486</v>
      </c>
      <c r="B23" s="145" t="s">
        <v>1189</v>
      </c>
      <c r="C23" s="34">
        <v>31</v>
      </c>
      <c r="D23" s="34">
        <v>37</v>
      </c>
      <c r="E23" s="34">
        <v>41</v>
      </c>
      <c r="F23" s="34">
        <v>41</v>
      </c>
      <c r="G23" s="34">
        <v>42</v>
      </c>
      <c r="H23" s="54">
        <v>40</v>
      </c>
      <c r="I23" s="54">
        <v>38</v>
      </c>
      <c r="J23" s="37">
        <v>41</v>
      </c>
      <c r="K23" s="54">
        <v>34</v>
      </c>
      <c r="L23" s="54">
        <v>33</v>
      </c>
      <c r="M23" s="54">
        <v>34</v>
      </c>
      <c r="N23" s="54">
        <v>30</v>
      </c>
      <c r="O23" s="54">
        <v>29</v>
      </c>
      <c r="P23" s="54">
        <v>25</v>
      </c>
      <c r="Q23" s="54">
        <v>25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28533</v>
      </c>
      <c r="B24" s="87" t="s">
        <v>1193</v>
      </c>
      <c r="C24" s="34">
        <v>17</v>
      </c>
      <c r="D24" s="34">
        <v>17</v>
      </c>
      <c r="E24" s="34">
        <v>16</v>
      </c>
      <c r="F24" s="34">
        <v>18</v>
      </c>
      <c r="G24" s="34">
        <v>16</v>
      </c>
      <c r="H24" s="54">
        <v>15</v>
      </c>
      <c r="I24" s="54">
        <v>16</v>
      </c>
      <c r="J24" s="37">
        <v>17</v>
      </c>
      <c r="K24" s="54">
        <v>14</v>
      </c>
      <c r="L24" s="54">
        <v>10</v>
      </c>
      <c r="M24" s="54">
        <v>9</v>
      </c>
      <c r="N24" s="54">
        <v>9</v>
      </c>
      <c r="O24" s="54">
        <v>11</v>
      </c>
      <c r="P24" s="54">
        <v>11</v>
      </c>
      <c r="Q24" s="54">
        <v>11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32">
        <v>1478</v>
      </c>
      <c r="B25" s="87" t="s">
        <v>1186</v>
      </c>
      <c r="C25" s="34">
        <v>13</v>
      </c>
      <c r="D25" s="34">
        <v>11</v>
      </c>
      <c r="E25" s="34">
        <v>13</v>
      </c>
      <c r="F25" s="34">
        <v>12</v>
      </c>
      <c r="G25" s="34">
        <v>10</v>
      </c>
      <c r="H25" s="54">
        <v>14</v>
      </c>
      <c r="I25" s="54">
        <v>15</v>
      </c>
      <c r="J25" s="37">
        <v>13</v>
      </c>
      <c r="K25" s="54">
        <v>12</v>
      </c>
      <c r="L25" s="54">
        <v>11</v>
      </c>
      <c r="M25" s="54">
        <v>16</v>
      </c>
      <c r="N25" s="54">
        <v>12</v>
      </c>
      <c r="O25" s="54">
        <v>12</v>
      </c>
      <c r="P25" s="54">
        <v>10</v>
      </c>
      <c r="Q25" s="54">
        <v>10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x14ac:dyDescent="0.25">
      <c r="A26" s="32">
        <v>1477</v>
      </c>
      <c r="B26" s="189" t="s">
        <v>1394</v>
      </c>
      <c r="C26" s="34">
        <v>56</v>
      </c>
      <c r="D26" s="34">
        <v>49</v>
      </c>
      <c r="E26" s="34">
        <v>48</v>
      </c>
      <c r="F26" s="34">
        <v>49</v>
      </c>
      <c r="G26" s="34">
        <v>52</v>
      </c>
      <c r="H26" s="54">
        <v>47</v>
      </c>
      <c r="I26" s="54">
        <v>43</v>
      </c>
      <c r="J26" s="37">
        <v>43</v>
      </c>
      <c r="K26" s="54">
        <v>45</v>
      </c>
      <c r="L26" s="54">
        <v>43</v>
      </c>
      <c r="M26" s="54">
        <v>42</v>
      </c>
      <c r="N26" s="54">
        <v>41</v>
      </c>
      <c r="O26" s="54">
        <v>43</v>
      </c>
      <c r="P26" s="54">
        <v>43</v>
      </c>
      <c r="Q26" s="54">
        <v>41</v>
      </c>
      <c r="R26" s="54">
        <f t="shared" si="0"/>
        <v>-2</v>
      </c>
      <c r="S26" s="55">
        <f t="shared" si="1"/>
        <v>-4.6511627906976716E-2</v>
      </c>
      <c r="T26" s="1"/>
    </row>
    <row r="27" spans="1:20" s="51" customFormat="1" ht="15" x14ac:dyDescent="0.25">
      <c r="A27" s="32">
        <v>1497</v>
      </c>
      <c r="B27" s="145" t="s">
        <v>1388</v>
      </c>
      <c r="C27" s="34">
        <v>29</v>
      </c>
      <c r="D27" s="34">
        <v>28</v>
      </c>
      <c r="E27" s="34">
        <v>32</v>
      </c>
      <c r="F27" s="34">
        <v>37</v>
      </c>
      <c r="G27" s="34">
        <v>33</v>
      </c>
      <c r="H27" s="54">
        <v>35</v>
      </c>
      <c r="I27" s="54">
        <v>32</v>
      </c>
      <c r="J27" s="37">
        <v>38</v>
      </c>
      <c r="K27" s="54">
        <v>39</v>
      </c>
      <c r="L27" s="54">
        <v>45</v>
      </c>
      <c r="M27" s="54">
        <v>44</v>
      </c>
      <c r="N27" s="54">
        <v>40</v>
      </c>
      <c r="O27" s="54">
        <v>38</v>
      </c>
      <c r="P27" s="54">
        <v>39</v>
      </c>
      <c r="Q27" s="54">
        <v>37</v>
      </c>
      <c r="R27" s="54">
        <f t="shared" si="0"/>
        <v>-2</v>
      </c>
      <c r="S27" s="55">
        <f t="shared" si="1"/>
        <v>-5.1282051282051322E-2</v>
      </c>
      <c r="T27" s="1"/>
    </row>
    <row r="28" spans="1:20" s="51" customFormat="1" ht="15" customHeight="1" x14ac:dyDescent="0.25">
      <c r="A28" s="32">
        <v>1492</v>
      </c>
      <c r="B28" s="87" t="s">
        <v>1190</v>
      </c>
      <c r="C28" s="34">
        <v>27</v>
      </c>
      <c r="D28" s="34">
        <v>29</v>
      </c>
      <c r="E28" s="34">
        <v>24</v>
      </c>
      <c r="F28" s="34">
        <v>25</v>
      </c>
      <c r="G28" s="34">
        <v>25</v>
      </c>
      <c r="H28" s="54">
        <v>23</v>
      </c>
      <c r="I28" s="54">
        <v>24</v>
      </c>
      <c r="J28" s="37">
        <v>27</v>
      </c>
      <c r="K28" s="54">
        <v>21</v>
      </c>
      <c r="L28" s="54">
        <v>20</v>
      </c>
      <c r="M28" s="54">
        <v>19</v>
      </c>
      <c r="N28" s="54">
        <v>17</v>
      </c>
      <c r="O28" s="54">
        <v>16</v>
      </c>
      <c r="P28" s="54">
        <v>17</v>
      </c>
      <c r="Q28" s="54">
        <v>16</v>
      </c>
      <c r="R28" s="54">
        <f t="shared" si="0"/>
        <v>-1</v>
      </c>
      <c r="S28" s="55">
        <f t="shared" si="1"/>
        <v>-5.8823529411764719E-2</v>
      </c>
      <c r="T28" s="1"/>
    </row>
    <row r="29" spans="1:20" s="51" customFormat="1" ht="15" customHeight="1" x14ac:dyDescent="0.25">
      <c r="A29" s="32">
        <v>84524</v>
      </c>
      <c r="B29" s="87" t="s">
        <v>1199</v>
      </c>
      <c r="C29" s="34"/>
      <c r="D29" s="34">
        <v>34</v>
      </c>
      <c r="E29" s="34">
        <v>17</v>
      </c>
      <c r="F29" s="34">
        <v>14</v>
      </c>
      <c r="G29" s="34">
        <v>18</v>
      </c>
      <c r="H29" s="34">
        <v>21</v>
      </c>
      <c r="I29" s="54">
        <v>14</v>
      </c>
      <c r="J29" s="37">
        <v>15</v>
      </c>
      <c r="K29" s="54">
        <v>19</v>
      </c>
      <c r="L29" s="54">
        <v>24</v>
      </c>
      <c r="M29" s="54">
        <v>23</v>
      </c>
      <c r="N29" s="54">
        <v>25</v>
      </c>
      <c r="O29" s="54">
        <v>29</v>
      </c>
      <c r="P29" s="54">
        <v>44</v>
      </c>
      <c r="Q29" s="54">
        <v>41</v>
      </c>
      <c r="R29" s="54">
        <f t="shared" si="0"/>
        <v>-3</v>
      </c>
      <c r="S29" s="55">
        <f t="shared" si="1"/>
        <v>-6.8181818181818232E-2</v>
      </c>
      <c r="T29" s="1"/>
    </row>
    <row r="30" spans="1:20" s="51" customFormat="1" ht="15" x14ac:dyDescent="0.25">
      <c r="A30" s="32"/>
      <c r="C30" s="34"/>
      <c r="D30" s="34"/>
      <c r="E30" s="34"/>
      <c r="F30" s="34"/>
      <c r="G30" s="34"/>
      <c r="H30" s="54"/>
      <c r="I30" s="54"/>
      <c r="J30" s="36"/>
      <c r="K30" s="54"/>
      <c r="L30" s="54"/>
      <c r="M30" s="54"/>
      <c r="N30" s="54"/>
      <c r="O30" s="54"/>
      <c r="P30" s="54"/>
      <c r="Q30" s="74"/>
      <c r="R30" s="54"/>
      <c r="S30" s="55"/>
      <c r="T30" s="1"/>
    </row>
    <row r="31" spans="1:20" s="51" customFormat="1" ht="15" x14ac:dyDescent="0.25">
      <c r="A31" s="32"/>
      <c r="C31" s="34"/>
      <c r="D31" s="34"/>
      <c r="E31" s="34"/>
      <c r="F31" s="34"/>
      <c r="G31" s="34"/>
      <c r="H31" s="54"/>
      <c r="I31" s="54"/>
      <c r="J31" s="36"/>
      <c r="K31" s="54"/>
      <c r="L31" s="54"/>
      <c r="M31" s="54"/>
      <c r="N31" s="54"/>
      <c r="O31" s="54"/>
      <c r="P31" s="54"/>
      <c r="Q31" s="54"/>
      <c r="R31" s="54"/>
      <c r="S31" s="55"/>
      <c r="T31" s="1"/>
    </row>
    <row r="32" spans="1:20" s="51" customFormat="1" ht="15" x14ac:dyDescent="0.25">
      <c r="A32" s="32"/>
      <c r="C32" s="34"/>
      <c r="D32" s="34"/>
      <c r="E32" s="34"/>
      <c r="F32" s="34"/>
      <c r="G32" s="34"/>
      <c r="H32" s="54"/>
      <c r="I32" s="54"/>
      <c r="J32" s="36"/>
      <c r="K32" s="54"/>
      <c r="L32" s="54"/>
      <c r="M32" s="54"/>
      <c r="N32" s="54"/>
      <c r="O32" s="54"/>
      <c r="P32" s="54"/>
      <c r="Q32" s="54"/>
      <c r="R32" s="54"/>
      <c r="S32" s="55"/>
      <c r="T32" s="1"/>
    </row>
    <row r="33" spans="1:20" s="51" customFormat="1" ht="15" x14ac:dyDescent="0.25">
      <c r="A33" s="50">
        <v>1471</v>
      </c>
      <c r="B33" s="146" t="s">
        <v>1390</v>
      </c>
      <c r="C33" s="34">
        <v>32</v>
      </c>
      <c r="D33" s="34">
        <v>30</v>
      </c>
      <c r="E33" s="34">
        <v>30</v>
      </c>
      <c r="F33" s="34">
        <v>30</v>
      </c>
      <c r="G33" s="34">
        <v>25</v>
      </c>
      <c r="H33" s="54">
        <v>32</v>
      </c>
      <c r="I33" s="4">
        <v>26</v>
      </c>
      <c r="J33" s="54">
        <v>35</v>
      </c>
      <c r="K33" s="4">
        <v>31</v>
      </c>
      <c r="L33" s="54">
        <v>28</v>
      </c>
      <c r="M33" s="54">
        <v>22</v>
      </c>
      <c r="N33" s="54">
        <v>0</v>
      </c>
      <c r="O33" s="54"/>
      <c r="P33" s="54"/>
      <c r="Q33" s="54"/>
      <c r="R33" s="54"/>
      <c r="S33" s="136"/>
      <c r="T33" s="1" t="s">
        <v>1529</v>
      </c>
    </row>
    <row r="34" spans="1:20" s="51" customFormat="1" ht="15" x14ac:dyDescent="0.25">
      <c r="A34" s="50">
        <v>1472</v>
      </c>
      <c r="B34" s="146" t="s">
        <v>1387</v>
      </c>
      <c r="C34" s="34">
        <v>32</v>
      </c>
      <c r="D34" s="34">
        <v>43</v>
      </c>
      <c r="E34" s="34">
        <v>39</v>
      </c>
      <c r="F34" s="34">
        <v>36</v>
      </c>
      <c r="G34" s="34">
        <v>33</v>
      </c>
      <c r="H34" s="54">
        <v>35</v>
      </c>
      <c r="I34" s="4">
        <v>30</v>
      </c>
      <c r="J34" s="54">
        <v>24</v>
      </c>
      <c r="K34" s="4">
        <v>28</v>
      </c>
      <c r="L34" s="54">
        <v>26</v>
      </c>
      <c r="M34" s="54">
        <v>30</v>
      </c>
      <c r="N34" s="54">
        <v>24</v>
      </c>
      <c r="O34" s="54">
        <v>25</v>
      </c>
      <c r="P34" s="54">
        <v>0</v>
      </c>
      <c r="Q34" s="54"/>
      <c r="R34" s="54">
        <v>0</v>
      </c>
      <c r="S34" s="136"/>
      <c r="T34" s="1"/>
    </row>
    <row r="35" spans="1:20" s="51" customFormat="1" ht="15" x14ac:dyDescent="0.25">
      <c r="A35" s="50"/>
      <c r="B35" s="146" t="s">
        <v>1207</v>
      </c>
      <c r="C35" s="34">
        <v>0</v>
      </c>
      <c r="D35" s="34">
        <v>0</v>
      </c>
      <c r="E35" s="34">
        <v>0</v>
      </c>
      <c r="F35" s="34"/>
      <c r="G35" s="34"/>
      <c r="H35" s="54"/>
      <c r="I35" s="4"/>
      <c r="J35" s="54"/>
      <c r="K35" s="4"/>
      <c r="L35" s="54"/>
      <c r="M35" s="54"/>
      <c r="N35" s="54"/>
      <c r="O35" s="54"/>
      <c r="P35" s="54"/>
      <c r="Q35" s="54"/>
      <c r="R35" s="54"/>
      <c r="S35" s="136"/>
      <c r="T35" s="1"/>
    </row>
    <row r="36" spans="1:20" s="51" customFormat="1" ht="15" x14ac:dyDescent="0.25">
      <c r="A36" s="50"/>
      <c r="B36" s="146" t="s">
        <v>1208</v>
      </c>
      <c r="C36" s="34">
        <v>0</v>
      </c>
      <c r="D36" s="34">
        <v>0</v>
      </c>
      <c r="E36" s="34">
        <v>0</v>
      </c>
      <c r="F36" s="34"/>
      <c r="G36" s="34"/>
      <c r="H36" s="54"/>
      <c r="I36" s="4"/>
      <c r="J36" s="54"/>
      <c r="K36" s="4"/>
      <c r="L36" s="54"/>
      <c r="M36" s="54"/>
      <c r="N36" s="54"/>
      <c r="O36" s="54"/>
      <c r="P36" s="54"/>
      <c r="Q36" s="54"/>
      <c r="R36" s="54"/>
      <c r="S36" s="136" t="s">
        <v>1621</v>
      </c>
      <c r="T36" s="1"/>
    </row>
    <row r="37" spans="1:20" s="51" customFormat="1" ht="15" x14ac:dyDescent="0.25">
      <c r="A37" s="50">
        <v>51481</v>
      </c>
      <c r="B37" s="146" t="s">
        <v>1195</v>
      </c>
      <c r="C37" s="34">
        <v>27</v>
      </c>
      <c r="D37" s="34">
        <v>23</v>
      </c>
      <c r="E37" s="34">
        <v>21</v>
      </c>
      <c r="F37" s="34">
        <v>21</v>
      </c>
      <c r="G37" s="34">
        <v>21</v>
      </c>
      <c r="H37" s="54">
        <v>15</v>
      </c>
      <c r="I37" s="4">
        <v>15</v>
      </c>
      <c r="J37" s="54">
        <v>12</v>
      </c>
      <c r="K37" s="4">
        <v>12</v>
      </c>
      <c r="L37" s="54">
        <v>10</v>
      </c>
      <c r="M37" s="54">
        <v>9</v>
      </c>
      <c r="N37" s="54">
        <v>0</v>
      </c>
      <c r="O37" s="54"/>
      <c r="P37" s="54"/>
      <c r="Q37" s="54"/>
      <c r="R37" s="54"/>
      <c r="S37" s="136"/>
      <c r="T37" s="1"/>
    </row>
    <row r="38" spans="1:20" s="51" customFormat="1" ht="15" x14ac:dyDescent="0.25">
      <c r="A38" s="50"/>
      <c r="B38" s="146" t="s">
        <v>1209</v>
      </c>
      <c r="C38" s="34">
        <v>0</v>
      </c>
      <c r="D38" s="34">
        <v>0</v>
      </c>
      <c r="E38" s="34">
        <v>0</v>
      </c>
      <c r="F38" s="34"/>
      <c r="G38" s="34"/>
      <c r="H38" s="54"/>
      <c r="I38" s="4"/>
      <c r="J38" s="54"/>
      <c r="K38" s="4"/>
      <c r="L38" s="54"/>
      <c r="M38" s="54"/>
      <c r="N38" s="54"/>
      <c r="O38" s="54"/>
      <c r="P38" s="54"/>
      <c r="Q38" s="54"/>
      <c r="R38" s="54"/>
      <c r="S38" s="136"/>
      <c r="T38" s="1"/>
    </row>
    <row r="39" spans="1:20" s="51" customFormat="1" ht="15" x14ac:dyDescent="0.25">
      <c r="A39" s="50">
        <v>1481</v>
      </c>
      <c r="B39" s="146" t="s">
        <v>1655</v>
      </c>
      <c r="C39" s="34">
        <v>19</v>
      </c>
      <c r="D39" s="34">
        <v>18</v>
      </c>
      <c r="E39" s="34">
        <v>17</v>
      </c>
      <c r="F39" s="34">
        <v>15</v>
      </c>
      <c r="G39" s="34">
        <v>15</v>
      </c>
      <c r="H39" s="54">
        <v>15</v>
      </c>
      <c r="I39" s="4">
        <v>14</v>
      </c>
      <c r="J39" s="54">
        <v>13</v>
      </c>
      <c r="K39" s="4">
        <v>11</v>
      </c>
      <c r="L39" s="54">
        <v>11</v>
      </c>
      <c r="M39" s="54">
        <v>10</v>
      </c>
      <c r="N39" s="54">
        <v>8</v>
      </c>
      <c r="O39" s="54">
        <v>3</v>
      </c>
      <c r="P39" s="54">
        <v>0</v>
      </c>
      <c r="Q39" s="54"/>
      <c r="R39" s="54">
        <v>0</v>
      </c>
      <c r="S39" s="136"/>
      <c r="T39" s="1" t="s">
        <v>1654</v>
      </c>
    </row>
    <row r="40" spans="1:20" s="51" customFormat="1" ht="15" x14ac:dyDescent="0.25">
      <c r="A40" s="50"/>
      <c r="B40" s="146" t="s">
        <v>1210</v>
      </c>
      <c r="C40" s="34">
        <v>0</v>
      </c>
      <c r="D40" s="34">
        <v>0</v>
      </c>
      <c r="E40" s="34">
        <v>0</v>
      </c>
      <c r="F40" s="34"/>
      <c r="G40" s="34"/>
      <c r="H40" s="54"/>
      <c r="I40" s="4"/>
      <c r="J40" s="54"/>
      <c r="K40" s="4"/>
      <c r="L40" s="54"/>
      <c r="M40" s="54"/>
      <c r="N40" s="54"/>
      <c r="O40" s="54"/>
      <c r="P40" s="54"/>
      <c r="Q40" s="54"/>
      <c r="R40" s="54"/>
      <c r="S40" s="136"/>
      <c r="T40" s="1"/>
    </row>
    <row r="41" spans="1:20" s="51" customFormat="1" ht="15" x14ac:dyDescent="0.25">
      <c r="A41" s="44"/>
      <c r="B41" s="146" t="s">
        <v>1211</v>
      </c>
      <c r="C41" s="34">
        <v>0</v>
      </c>
      <c r="D41" s="34">
        <v>0</v>
      </c>
      <c r="E41" s="34">
        <v>0</v>
      </c>
      <c r="F41" s="34"/>
      <c r="G41" s="34"/>
      <c r="H41" s="54"/>
      <c r="I41" s="4"/>
      <c r="J41" s="54"/>
      <c r="K41" s="4"/>
      <c r="L41" s="54"/>
      <c r="M41" s="54"/>
      <c r="N41" s="54"/>
      <c r="O41" s="54"/>
      <c r="P41" s="54"/>
      <c r="Q41" s="54"/>
      <c r="R41" s="54"/>
      <c r="S41" s="136"/>
      <c r="T41" s="1"/>
    </row>
    <row r="42" spans="1:20" s="51" customFormat="1" ht="15" x14ac:dyDescent="0.25">
      <c r="A42" s="32">
        <v>84583</v>
      </c>
      <c r="B42" s="146" t="s">
        <v>1196</v>
      </c>
      <c r="C42" s="34"/>
      <c r="D42" s="34">
        <v>29</v>
      </c>
      <c r="E42" s="34">
        <v>15</v>
      </c>
      <c r="F42" s="34">
        <v>11</v>
      </c>
      <c r="G42" s="34">
        <v>14</v>
      </c>
      <c r="H42" s="54">
        <v>15</v>
      </c>
      <c r="I42" s="54">
        <v>10</v>
      </c>
      <c r="J42" s="37">
        <v>8</v>
      </c>
      <c r="K42" s="54">
        <v>8</v>
      </c>
      <c r="L42" s="54">
        <v>8</v>
      </c>
      <c r="M42" s="54">
        <v>0</v>
      </c>
      <c r="N42" s="54"/>
      <c r="O42" s="54"/>
      <c r="P42" s="54"/>
      <c r="Q42" s="54"/>
      <c r="R42" s="54"/>
      <c r="S42" s="55"/>
      <c r="T42" s="277"/>
    </row>
    <row r="43" spans="1:20" s="51" customFormat="1" ht="15" x14ac:dyDescent="0.25">
      <c r="A43" s="50"/>
      <c r="B43" s="146" t="s">
        <v>1212</v>
      </c>
      <c r="C43" s="34">
        <v>0</v>
      </c>
      <c r="D43" s="34">
        <v>0</v>
      </c>
      <c r="E43" s="34">
        <v>0</v>
      </c>
      <c r="F43" s="34"/>
      <c r="G43" s="34"/>
      <c r="H43" s="54"/>
      <c r="I43" s="54"/>
      <c r="J43" s="54"/>
      <c r="K43" s="4"/>
      <c r="L43" s="54"/>
      <c r="M43" s="54"/>
      <c r="N43" s="54"/>
      <c r="O43" s="54"/>
      <c r="P43" s="54"/>
      <c r="Q43" s="54"/>
      <c r="R43" s="54"/>
      <c r="S43" s="136"/>
      <c r="T43" s="1"/>
    </row>
    <row r="44" spans="1:20" s="51" customFormat="1" ht="15" x14ac:dyDescent="0.25">
      <c r="A44" s="50"/>
      <c r="B44" s="146" t="s">
        <v>1213</v>
      </c>
      <c r="C44" s="34">
        <v>8</v>
      </c>
      <c r="D44" s="34">
        <v>9</v>
      </c>
      <c r="E44" s="34">
        <v>7</v>
      </c>
      <c r="F44" s="34"/>
      <c r="G44" s="34"/>
      <c r="H44" s="54"/>
      <c r="I44" s="4"/>
      <c r="J44" s="4"/>
      <c r="K44" s="4"/>
      <c r="L44" s="54"/>
      <c r="M44" s="54"/>
      <c r="N44" s="54"/>
      <c r="O44" s="54"/>
      <c r="P44" s="54"/>
      <c r="Q44" s="54"/>
      <c r="R44" s="54"/>
      <c r="S44" s="136"/>
      <c r="T44" s="1"/>
    </row>
    <row r="45" spans="1:20" s="51" customFormat="1" ht="15" x14ac:dyDescent="0.25">
      <c r="A45" s="50"/>
      <c r="B45" s="146" t="s">
        <v>1206</v>
      </c>
      <c r="C45" s="34">
        <v>15</v>
      </c>
      <c r="D45" s="34">
        <v>20</v>
      </c>
      <c r="E45" s="34">
        <v>16</v>
      </c>
      <c r="F45" s="34">
        <v>16</v>
      </c>
      <c r="G45" s="34">
        <v>15</v>
      </c>
      <c r="H45" s="54">
        <v>0</v>
      </c>
      <c r="I45" s="4"/>
      <c r="J45" s="4"/>
      <c r="K45" s="4"/>
      <c r="L45" s="54"/>
      <c r="M45" s="54"/>
      <c r="N45" s="54"/>
      <c r="O45" s="54"/>
      <c r="P45" s="54"/>
      <c r="Q45" s="54"/>
      <c r="R45" s="54"/>
      <c r="S45" s="136"/>
      <c r="T45" s="1"/>
    </row>
    <row r="46" spans="1:20" s="51" customFormat="1" ht="15" x14ac:dyDescent="0.25">
      <c r="A46" s="50"/>
      <c r="B46" s="146" t="s">
        <v>1214</v>
      </c>
      <c r="C46" s="34">
        <v>0</v>
      </c>
      <c r="D46" s="34">
        <v>0</v>
      </c>
      <c r="E46" s="34">
        <v>0</v>
      </c>
      <c r="F46" s="34"/>
      <c r="G46" s="34"/>
      <c r="H46" s="54"/>
      <c r="I46" s="4"/>
      <c r="J46" s="4"/>
      <c r="K46" s="4"/>
      <c r="L46" s="54"/>
      <c r="M46" s="54"/>
      <c r="N46" s="54"/>
      <c r="O46" s="54"/>
      <c r="P46" s="54"/>
      <c r="Q46" s="54"/>
      <c r="R46" s="54"/>
      <c r="S46" s="136"/>
      <c r="T46" s="1"/>
    </row>
    <row r="47" spans="1:20" s="51" customFormat="1" ht="15" x14ac:dyDescent="0.25">
      <c r="A47" s="50"/>
      <c r="B47" s="146" t="s">
        <v>1537</v>
      </c>
      <c r="C47" s="34">
        <v>6</v>
      </c>
      <c r="D47" s="34">
        <v>6</v>
      </c>
      <c r="E47" s="34">
        <v>0</v>
      </c>
      <c r="F47" s="34"/>
      <c r="G47" s="34"/>
      <c r="H47" s="54"/>
      <c r="I47" s="4"/>
      <c r="J47" s="4"/>
      <c r="K47" s="4"/>
      <c r="L47" s="54"/>
      <c r="M47" s="54"/>
      <c r="N47" s="54"/>
      <c r="O47" s="54"/>
      <c r="P47" s="54"/>
      <c r="Q47" s="54"/>
      <c r="R47" s="54"/>
      <c r="S47" s="136"/>
      <c r="T47" s="1"/>
    </row>
    <row r="48" spans="1:20" s="51" customFormat="1" ht="15" x14ac:dyDescent="0.25">
      <c r="A48" s="32"/>
      <c r="B48" s="146" t="s">
        <v>1205</v>
      </c>
      <c r="C48" s="34">
        <v>13</v>
      </c>
      <c r="D48" s="34">
        <v>18</v>
      </c>
      <c r="E48" s="34">
        <v>15</v>
      </c>
      <c r="F48" s="34">
        <v>15</v>
      </c>
      <c r="G48" s="34">
        <v>14</v>
      </c>
      <c r="H48" s="54">
        <v>13</v>
      </c>
      <c r="I48" s="54">
        <v>9</v>
      </c>
      <c r="J48" s="36">
        <v>9</v>
      </c>
      <c r="K48" s="54">
        <v>0</v>
      </c>
      <c r="L48" s="54"/>
      <c r="M48" s="54"/>
      <c r="N48" s="54"/>
      <c r="O48" s="54"/>
      <c r="P48" s="54"/>
      <c r="Q48" s="54"/>
      <c r="R48" s="54"/>
      <c r="S48" s="55"/>
      <c r="T48" s="1"/>
    </row>
    <row r="49" spans="1:25" s="51" customFormat="1" ht="15" x14ac:dyDescent="0.25">
      <c r="A49" s="50"/>
      <c r="B49" s="146" t="s">
        <v>1448</v>
      </c>
      <c r="C49" s="34">
        <v>24</v>
      </c>
      <c r="D49" s="34">
        <v>21</v>
      </c>
      <c r="E49" s="34">
        <v>21</v>
      </c>
      <c r="F49" s="34">
        <v>21</v>
      </c>
      <c r="G49" s="34">
        <v>17</v>
      </c>
      <c r="H49" s="54">
        <v>14</v>
      </c>
      <c r="I49" s="54">
        <v>13</v>
      </c>
      <c r="J49" s="4">
        <v>0</v>
      </c>
      <c r="K49" s="54"/>
      <c r="L49" s="54"/>
      <c r="M49" s="54"/>
      <c r="N49" s="54"/>
      <c r="O49" s="54"/>
      <c r="P49" s="54"/>
      <c r="Q49" s="54"/>
      <c r="R49" s="54"/>
      <c r="S49" s="55"/>
      <c r="T49" s="1"/>
    </row>
    <row r="50" spans="1:25" s="51" customFormat="1" ht="15" x14ac:dyDescent="0.25">
      <c r="A50" s="50"/>
      <c r="B50" s="78"/>
      <c r="C50" s="34"/>
      <c r="D50" s="34"/>
      <c r="E50" s="34"/>
      <c r="F50" s="34"/>
      <c r="G50" s="3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136"/>
      <c r="T50" s="1"/>
    </row>
    <row r="51" spans="1:25" s="51" customFormat="1" ht="15" x14ac:dyDescent="0.25">
      <c r="A51" s="50"/>
      <c r="B51" s="78" t="s">
        <v>1418</v>
      </c>
      <c r="C51" s="54">
        <f>SUM(C3:C50)</f>
        <v>1212</v>
      </c>
      <c r="D51" s="57">
        <f>SUM(D$3:D50)</f>
        <v>1303</v>
      </c>
      <c r="E51" s="57">
        <f>SUM(E$3:E50)</f>
        <v>1242</v>
      </c>
      <c r="F51" s="57">
        <f>SUM(F$3:F50)</f>
        <v>1222</v>
      </c>
      <c r="G51" s="57">
        <f>SUM(G$3:G50)</f>
        <v>1196</v>
      </c>
      <c r="H51" s="57">
        <f>SUM(H$3:H50)</f>
        <v>1231</v>
      </c>
      <c r="I51" s="57">
        <f>SUM(I$3:I50)</f>
        <v>1175</v>
      </c>
      <c r="J51" s="57">
        <f>SUM(J$3:J50)</f>
        <v>1168</v>
      </c>
      <c r="K51" s="57">
        <f>SUM(K$3:K50)</f>
        <v>1122</v>
      </c>
      <c r="L51" s="57">
        <f>SUM(L$3:L50)</f>
        <v>1072</v>
      </c>
      <c r="M51" s="57">
        <f>SUM(M$3:M50)</f>
        <v>1029</v>
      </c>
      <c r="N51" s="57">
        <v>936</v>
      </c>
      <c r="O51" s="57">
        <v>949</v>
      </c>
      <c r="P51" s="57">
        <f>SUM(P$3:P50)</f>
        <v>891</v>
      </c>
      <c r="Q51" s="57">
        <f>SUM(Q$3:Q50)</f>
        <v>941</v>
      </c>
      <c r="R51" s="54">
        <f>SUM(R$3:R50)</f>
        <v>50</v>
      </c>
      <c r="S51" s="55">
        <f>(Q51/P51)-1</f>
        <v>5.6116722783389417E-2</v>
      </c>
      <c r="T51" s="1"/>
    </row>
    <row r="52" spans="1:25" s="51" customFormat="1" ht="15" x14ac:dyDescent="0.25">
      <c r="A52" s="50"/>
      <c r="C52" s="54"/>
      <c r="D52" s="54">
        <f t="shared" ref="D52:M52" si="2">D51-C51</f>
        <v>91</v>
      </c>
      <c r="E52" s="54">
        <f t="shared" si="2"/>
        <v>-61</v>
      </c>
      <c r="F52" s="54">
        <f t="shared" si="2"/>
        <v>-20</v>
      </c>
      <c r="G52" s="54">
        <f t="shared" si="2"/>
        <v>-26</v>
      </c>
      <c r="H52" s="54">
        <f t="shared" si="2"/>
        <v>35</v>
      </c>
      <c r="I52" s="54">
        <f t="shared" si="2"/>
        <v>-56</v>
      </c>
      <c r="J52" s="54">
        <f t="shared" si="2"/>
        <v>-7</v>
      </c>
      <c r="K52" s="54">
        <f t="shared" si="2"/>
        <v>-46</v>
      </c>
      <c r="L52" s="54">
        <f t="shared" si="2"/>
        <v>-50</v>
      </c>
      <c r="M52" s="54">
        <f t="shared" si="2"/>
        <v>-43</v>
      </c>
      <c r="N52" s="54">
        <f>N51-M51</f>
        <v>-93</v>
      </c>
      <c r="O52" s="54">
        <v>13</v>
      </c>
      <c r="P52" s="54">
        <f>P51-O51</f>
        <v>-58</v>
      </c>
      <c r="Q52" s="54">
        <f>Q51-P51</f>
        <v>50</v>
      </c>
      <c r="R52" s="54"/>
      <c r="S52" s="141"/>
      <c r="T52" s="1"/>
    </row>
    <row r="53" spans="1:25" s="51" customFormat="1" ht="15" x14ac:dyDescent="0.25">
      <c r="A53" s="147"/>
      <c r="B53" s="152"/>
      <c r="C53" s="58"/>
      <c r="D53" s="58"/>
      <c r="E53" s="58"/>
      <c r="F53" s="58"/>
      <c r="G53" s="58"/>
      <c r="H53" s="58"/>
      <c r="I53" s="58"/>
      <c r="J53" s="58"/>
      <c r="K53" s="58"/>
      <c r="L53" s="132"/>
      <c r="M53" s="132"/>
      <c r="N53" s="132"/>
      <c r="O53" s="132"/>
      <c r="P53" s="132"/>
      <c r="Q53" s="132"/>
      <c r="R53" s="58"/>
      <c r="S53" s="50"/>
      <c r="T53" s="1"/>
    </row>
    <row r="54" spans="1:25" s="51" customFormat="1" ht="15" x14ac:dyDescent="0.25">
      <c r="A54" s="50"/>
      <c r="B54" s="350" t="s">
        <v>1407</v>
      </c>
      <c r="C54" s="58"/>
      <c r="D54" s="58"/>
      <c r="E54" s="58"/>
      <c r="F54" s="58"/>
      <c r="G54" s="161"/>
      <c r="H54" s="161"/>
      <c r="I54" s="58"/>
      <c r="J54" s="58"/>
      <c r="K54" s="58"/>
      <c r="L54" s="132"/>
      <c r="M54" s="132"/>
      <c r="N54" s="132"/>
      <c r="O54" s="132"/>
      <c r="P54" s="132"/>
      <c r="Q54" s="132"/>
      <c r="R54" s="58"/>
      <c r="S54" s="50"/>
      <c r="T54" s="1"/>
    </row>
    <row r="55" spans="1:25" s="51" customFormat="1" ht="15" x14ac:dyDescent="0.25">
      <c r="A55" s="50"/>
      <c r="B55" s="345" t="s">
        <v>1408</v>
      </c>
      <c r="C55" s="58"/>
      <c r="D55" s="58"/>
      <c r="E55" s="58"/>
      <c r="F55" s="58"/>
      <c r="G55" s="58"/>
      <c r="H55" s="58"/>
      <c r="I55" s="162"/>
      <c r="J55" s="162"/>
      <c r="K55" s="162"/>
      <c r="L55" s="132"/>
      <c r="M55" s="132"/>
      <c r="N55" s="132"/>
      <c r="O55" s="132"/>
      <c r="P55" s="132"/>
      <c r="Q55" s="132"/>
      <c r="R55" s="58"/>
      <c r="S55" s="50"/>
      <c r="T55" s="1"/>
    </row>
    <row r="56" spans="1:25" s="51" customFormat="1" ht="15" x14ac:dyDescent="0.25">
      <c r="A56" s="50"/>
      <c r="B56" s="346" t="s">
        <v>1409</v>
      </c>
      <c r="C56" s="58"/>
      <c r="D56" s="58"/>
      <c r="E56" s="58"/>
      <c r="F56" s="58"/>
      <c r="G56" s="58"/>
      <c r="H56" s="58"/>
      <c r="I56" s="58"/>
      <c r="J56" s="58"/>
      <c r="K56" s="58"/>
      <c r="L56" s="132"/>
      <c r="M56" s="132"/>
      <c r="N56" s="132"/>
      <c r="O56" s="132"/>
      <c r="P56" s="132"/>
      <c r="Q56" s="132"/>
      <c r="R56" s="58"/>
      <c r="S56" s="50"/>
      <c r="T56" s="1"/>
      <c r="V56" s="236"/>
      <c r="W56" s="236"/>
      <c r="X56" s="236"/>
      <c r="Y56" s="236"/>
    </row>
    <row r="57" spans="1:25" s="51" customFormat="1" ht="15" x14ac:dyDescent="0.25">
      <c r="A57" s="50"/>
      <c r="B57" s="347" t="s">
        <v>1410</v>
      </c>
      <c r="C57" s="58"/>
      <c r="D57" s="58"/>
      <c r="E57" s="58"/>
      <c r="F57" s="58"/>
      <c r="G57" s="58"/>
      <c r="H57" s="58"/>
      <c r="I57" s="58"/>
      <c r="J57" s="58"/>
      <c r="K57" s="58"/>
      <c r="L57" s="132"/>
      <c r="M57" s="132"/>
      <c r="N57" s="132"/>
      <c r="O57" s="132"/>
      <c r="P57" s="132"/>
      <c r="Q57" s="132"/>
      <c r="R57" s="58"/>
      <c r="S57" s="50"/>
      <c r="T57" s="1"/>
      <c r="V57" s="236"/>
      <c r="W57" s="236"/>
      <c r="X57" s="236"/>
      <c r="Y57" s="236"/>
    </row>
    <row r="58" spans="1:25" s="51" customFormat="1" ht="15" x14ac:dyDescent="0.25">
      <c r="A58" s="50"/>
      <c r="B58" s="348" t="s">
        <v>1411</v>
      </c>
      <c r="C58" s="58"/>
      <c r="D58" s="58"/>
      <c r="E58" s="58"/>
      <c r="F58" s="58"/>
      <c r="G58" s="58"/>
      <c r="H58" s="58"/>
      <c r="I58" s="58"/>
      <c r="J58" s="58"/>
      <c r="K58" s="58"/>
      <c r="L58" s="132"/>
      <c r="M58" s="132"/>
      <c r="N58" s="132"/>
      <c r="O58" s="132"/>
      <c r="P58" s="132"/>
      <c r="Q58" s="132"/>
      <c r="R58" s="58"/>
      <c r="S58" s="50"/>
      <c r="T58" s="1"/>
      <c r="V58" s="236"/>
      <c r="W58" s="236"/>
      <c r="X58" s="236"/>
      <c r="Y58" s="236"/>
    </row>
    <row r="59" spans="1:25" s="51" customFormat="1" ht="15" x14ac:dyDescent="0.25">
      <c r="A59" s="50"/>
      <c r="B59" s="349" t="s">
        <v>1412</v>
      </c>
      <c r="C59" s="58"/>
      <c r="D59" s="58"/>
      <c r="E59" s="58"/>
      <c r="F59" s="58"/>
      <c r="G59" s="58"/>
      <c r="H59" s="58"/>
      <c r="I59" s="58"/>
      <c r="J59" s="58"/>
      <c r="K59" s="58"/>
      <c r="L59" s="132"/>
      <c r="M59" s="132"/>
      <c r="N59" s="132"/>
      <c r="O59" s="132"/>
      <c r="P59" s="132"/>
      <c r="Q59" s="132"/>
      <c r="R59" s="58"/>
      <c r="S59" s="50"/>
      <c r="T59" s="1"/>
      <c r="V59" s="236"/>
      <c r="W59" s="236"/>
      <c r="X59" s="236"/>
      <c r="Y59" s="236"/>
    </row>
    <row r="60" spans="1:25" s="51" customFormat="1" ht="15" x14ac:dyDescent="0.25">
      <c r="A60" s="50"/>
      <c r="B60" s="230" t="s">
        <v>1520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0"/>
      <c r="T60" s="1"/>
      <c r="V60" s="236"/>
      <c r="W60" s="236"/>
      <c r="X60" s="236"/>
      <c r="Y60" s="236"/>
    </row>
    <row r="61" spans="1:25" s="51" customFormat="1" ht="15" x14ac:dyDescent="0.25">
      <c r="A61" s="50"/>
      <c r="B61" s="353" t="s">
        <v>1623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0"/>
      <c r="T61" s="1"/>
      <c r="V61" s="236"/>
      <c r="W61" s="236"/>
      <c r="X61" s="236"/>
      <c r="Y61" s="236"/>
    </row>
    <row r="62" spans="1:25" s="51" customFormat="1" ht="15" x14ac:dyDescent="0.25">
      <c r="A62" s="50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0"/>
      <c r="T62" s="1"/>
      <c r="V62" s="236"/>
      <c r="W62" s="236"/>
      <c r="X62" s="236"/>
      <c r="Y62" s="236"/>
    </row>
    <row r="63" spans="1:25" x14ac:dyDescent="0.2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V63" s="238"/>
      <c r="W63" s="238"/>
      <c r="X63" s="238"/>
      <c r="Y63" s="238"/>
    </row>
    <row r="64" spans="1:25" x14ac:dyDescent="0.2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V64" s="238"/>
      <c r="W64" s="238"/>
      <c r="X64" s="238"/>
      <c r="Y64" s="238"/>
    </row>
    <row r="65" spans="3:18" x14ac:dyDescent="0.2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3:18" x14ac:dyDescent="0.2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3:18" x14ac:dyDescent="0.2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3:18" x14ac:dyDescent="0.2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3:18" x14ac:dyDescent="0.2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3:18" x14ac:dyDescent="0.2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3:18" x14ac:dyDescent="0.2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3:18" x14ac:dyDescent="0.2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3:18" x14ac:dyDescent="0.2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3:18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3:18" x14ac:dyDescent="0.2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3:18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3:18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3:18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3:18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3:18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mergeCells count="1">
    <mergeCell ref="R1:S1"/>
  </mergeCells>
  <phoneticPr fontId="4" type="noConversion"/>
  <conditionalFormatting sqref="A3:A29">
    <cfRule type="expression" dxfId="214" priority="5">
      <formula>S3&lt;-0.0999</formula>
    </cfRule>
    <cfRule type="expression" dxfId="213" priority="10">
      <formula>Q3&lt;20</formula>
    </cfRule>
  </conditionalFormatting>
  <conditionalFormatting sqref="B3:B29">
    <cfRule type="expression" dxfId="212" priority="17">
      <formula>$S3&gt;0</formula>
    </cfRule>
    <cfRule type="expression" dxfId="211" priority="18">
      <formula>$S3=0</formula>
    </cfRule>
    <cfRule type="expression" dxfId="210" priority="19">
      <formula>$S3&lt;0</formula>
    </cfRule>
  </conditionalFormatting>
  <conditionalFormatting sqref="D51:Q51">
    <cfRule type="expression" dxfId="209" priority="11">
      <formula>D52&gt;0</formula>
    </cfRule>
    <cfRule type="expression" dxfId="208" priority="12">
      <formula>D52=0</formula>
    </cfRule>
    <cfRule type="expression" dxfId="207" priority="13">
      <formula>D52&lt;0</formula>
    </cfRule>
  </conditionalFormatting>
  <conditionalFormatting sqref="Q3:Q29">
    <cfRule type="expression" dxfId="206" priority="3">
      <formula>Q3&lt;20</formula>
    </cfRule>
  </conditionalFormatting>
  <conditionalFormatting sqref="S3:S29">
    <cfRule type="expression" dxfId="205" priority="4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3185-059D-4B2E-8F7A-B7692011FDC4}">
  <sheetPr codeName="Sheet5">
    <tabColor theme="8" tint="0.79998168889431442"/>
    <pageSetUpPr fitToPage="1"/>
  </sheetPr>
  <dimension ref="A1:U293"/>
  <sheetViews>
    <sheetView zoomScale="90" zoomScaleNormal="90" zoomScalePageLayoutView="80" workbookViewId="0">
      <selection activeCell="T14" sqref="T14"/>
    </sheetView>
  </sheetViews>
  <sheetFormatPr defaultRowHeight="12.75" x14ac:dyDescent="0.2"/>
  <cols>
    <col min="1" max="1" width="9" style="44" customWidth="1"/>
    <col min="2" max="2" width="32.5" style="1" customWidth="1"/>
    <col min="3" max="3" width="8.5" style="46" customWidth="1"/>
    <col min="4" max="10" width="9.5" style="46" bestFit="1" customWidth="1"/>
    <col min="11" max="11" width="10.125" style="46" customWidth="1"/>
    <col min="12" max="16" width="11.125" style="46" customWidth="1"/>
    <col min="17" max="17" width="11.5" style="46" customWidth="1"/>
    <col min="18" max="18" width="8.5" style="46" customWidth="1"/>
    <col min="19" max="19" width="8.5" style="44" customWidth="1"/>
    <col min="20" max="20" width="28.625" style="46" customWidth="1"/>
    <col min="21" max="21" width="6.125" style="46" customWidth="1"/>
    <col min="22" max="256" width="11" style="1" customWidth="1"/>
    <col min="257" max="16384" width="9" style="1"/>
  </cols>
  <sheetData>
    <row r="1" spans="1:20" s="51" customFormat="1" ht="15.75" x14ac:dyDescent="0.25">
      <c r="A1" s="44"/>
      <c r="B1" s="140" t="s">
        <v>28</v>
      </c>
      <c r="C1" s="1"/>
      <c r="D1" s="1"/>
      <c r="E1" s="1"/>
      <c r="F1" s="1"/>
      <c r="G1" s="1"/>
      <c r="H1" s="1"/>
      <c r="I1" s="1"/>
      <c r="J1" s="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1661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153">
        <v>24700</v>
      </c>
      <c r="B3" s="156" t="s">
        <v>1237</v>
      </c>
      <c r="C3" s="155">
        <v>33</v>
      </c>
      <c r="D3" s="97">
        <v>39</v>
      </c>
      <c r="E3" s="97">
        <v>36</v>
      </c>
      <c r="F3" s="37">
        <v>37</v>
      </c>
      <c r="G3" s="97">
        <v>35</v>
      </c>
      <c r="H3" s="197">
        <v>44</v>
      </c>
      <c r="I3" s="35">
        <v>43</v>
      </c>
      <c r="J3" s="97">
        <v>47</v>
      </c>
      <c r="K3" s="97">
        <v>50</v>
      </c>
      <c r="L3" s="97">
        <v>45</v>
      </c>
      <c r="M3" s="54">
        <v>42</v>
      </c>
      <c r="N3" s="54">
        <v>36</v>
      </c>
      <c r="O3" s="54">
        <v>35</v>
      </c>
      <c r="P3" s="54">
        <v>36</v>
      </c>
      <c r="Q3" s="54">
        <v>49</v>
      </c>
      <c r="R3" s="54">
        <f t="shared" ref="R3:R40" si="0">Q3-P3</f>
        <v>13</v>
      </c>
      <c r="S3" s="55">
        <f t="shared" ref="S3:S40" si="1">(Q3/P3)-1</f>
        <v>0.36111111111111116</v>
      </c>
      <c r="T3" s="46"/>
    </row>
    <row r="4" spans="1:20" s="51" customFormat="1" ht="15" customHeight="1" x14ac:dyDescent="0.25">
      <c r="A4" s="153">
        <v>1520</v>
      </c>
      <c r="B4" s="156" t="s">
        <v>1251</v>
      </c>
      <c r="C4" s="155">
        <v>17</v>
      </c>
      <c r="D4" s="97">
        <v>19</v>
      </c>
      <c r="E4" s="97">
        <v>18</v>
      </c>
      <c r="F4" s="37">
        <v>19</v>
      </c>
      <c r="G4" s="97">
        <v>16</v>
      </c>
      <c r="H4" s="97">
        <v>17</v>
      </c>
      <c r="I4" s="97">
        <v>14</v>
      </c>
      <c r="J4" s="97">
        <v>15</v>
      </c>
      <c r="K4" s="97">
        <v>15</v>
      </c>
      <c r="L4" s="97">
        <v>13</v>
      </c>
      <c r="M4" s="54">
        <v>11</v>
      </c>
      <c r="N4" s="54">
        <v>13</v>
      </c>
      <c r="O4" s="54">
        <v>18</v>
      </c>
      <c r="P4" s="54">
        <v>17</v>
      </c>
      <c r="Q4" s="54">
        <v>23</v>
      </c>
      <c r="R4" s="54">
        <f t="shared" si="0"/>
        <v>6</v>
      </c>
      <c r="S4" s="55">
        <f t="shared" si="1"/>
        <v>0.35294117647058831</v>
      </c>
      <c r="T4" s="46"/>
    </row>
    <row r="5" spans="1:20" s="51" customFormat="1" ht="15" customHeight="1" x14ac:dyDescent="0.25">
      <c r="A5" s="153">
        <v>27368</v>
      </c>
      <c r="B5" s="156" t="s">
        <v>1235</v>
      </c>
      <c r="C5" s="155">
        <v>35</v>
      </c>
      <c r="D5" s="97">
        <v>36</v>
      </c>
      <c r="E5" s="97">
        <v>35</v>
      </c>
      <c r="F5" s="37">
        <v>40</v>
      </c>
      <c r="G5" s="97">
        <v>38</v>
      </c>
      <c r="H5" s="97">
        <v>42</v>
      </c>
      <c r="I5" s="97">
        <v>35</v>
      </c>
      <c r="J5" s="97">
        <v>36</v>
      </c>
      <c r="K5" s="97">
        <v>23</v>
      </c>
      <c r="L5" s="97">
        <v>20</v>
      </c>
      <c r="M5" s="54">
        <v>20</v>
      </c>
      <c r="N5" s="54">
        <v>21</v>
      </c>
      <c r="O5" s="54">
        <v>22</v>
      </c>
      <c r="P5" s="54">
        <v>25</v>
      </c>
      <c r="Q5" s="54">
        <v>31</v>
      </c>
      <c r="R5" s="54">
        <f t="shared" si="0"/>
        <v>6</v>
      </c>
      <c r="S5" s="55">
        <f t="shared" si="1"/>
        <v>0.24</v>
      </c>
      <c r="T5" s="46"/>
    </row>
    <row r="6" spans="1:20" s="51" customFormat="1" ht="15" customHeight="1" x14ac:dyDescent="0.25">
      <c r="A6" s="153">
        <v>1509</v>
      </c>
      <c r="B6" s="154" t="s">
        <v>1218</v>
      </c>
      <c r="C6" s="155">
        <v>26</v>
      </c>
      <c r="D6" s="97">
        <v>27</v>
      </c>
      <c r="E6" s="97">
        <v>24</v>
      </c>
      <c r="F6" s="37">
        <v>23</v>
      </c>
      <c r="G6" s="197">
        <v>20</v>
      </c>
      <c r="H6" s="35">
        <v>20</v>
      </c>
      <c r="I6" s="35">
        <v>24</v>
      </c>
      <c r="J6" s="97">
        <v>27</v>
      </c>
      <c r="K6" s="97">
        <v>34</v>
      </c>
      <c r="L6" s="97">
        <v>37</v>
      </c>
      <c r="M6" s="54">
        <v>37</v>
      </c>
      <c r="N6" s="54">
        <v>35</v>
      </c>
      <c r="O6" s="54">
        <v>37</v>
      </c>
      <c r="P6" s="54">
        <v>30</v>
      </c>
      <c r="Q6" s="54">
        <v>34</v>
      </c>
      <c r="R6" s="54">
        <f t="shared" si="0"/>
        <v>4</v>
      </c>
      <c r="S6" s="55">
        <f t="shared" si="1"/>
        <v>0.1333333333333333</v>
      </c>
      <c r="T6" s="46"/>
    </row>
    <row r="7" spans="1:20" s="51" customFormat="1" ht="15" customHeight="1" x14ac:dyDescent="0.25">
      <c r="A7" s="153">
        <v>1532</v>
      </c>
      <c r="B7" s="154" t="s">
        <v>1238</v>
      </c>
      <c r="C7" s="155">
        <v>173</v>
      </c>
      <c r="D7" s="97">
        <v>179</v>
      </c>
      <c r="E7" s="97">
        <v>184</v>
      </c>
      <c r="F7" s="37">
        <v>178</v>
      </c>
      <c r="G7" s="97">
        <v>170</v>
      </c>
      <c r="H7" s="97">
        <v>162</v>
      </c>
      <c r="I7" s="97">
        <v>163</v>
      </c>
      <c r="J7" s="97">
        <v>153</v>
      </c>
      <c r="K7" s="97">
        <v>138</v>
      </c>
      <c r="L7" s="97">
        <v>121</v>
      </c>
      <c r="M7" s="54">
        <v>129</v>
      </c>
      <c r="N7" s="54">
        <v>127</v>
      </c>
      <c r="O7" s="54">
        <v>116</v>
      </c>
      <c r="P7" s="54">
        <v>119</v>
      </c>
      <c r="Q7" s="54">
        <v>134</v>
      </c>
      <c r="R7" s="54">
        <f t="shared" si="0"/>
        <v>15</v>
      </c>
      <c r="S7" s="55">
        <f t="shared" si="1"/>
        <v>0.12605042016806722</v>
      </c>
      <c r="T7" s="46"/>
    </row>
    <row r="8" spans="1:20" s="51" customFormat="1" ht="15" customHeight="1" x14ac:dyDescent="0.25">
      <c r="A8" s="153">
        <v>1515</v>
      </c>
      <c r="B8" s="156" t="s">
        <v>1229</v>
      </c>
      <c r="C8" s="155">
        <v>20</v>
      </c>
      <c r="D8" s="97">
        <v>19</v>
      </c>
      <c r="E8" s="97">
        <v>19</v>
      </c>
      <c r="F8" s="37">
        <v>23</v>
      </c>
      <c r="G8" s="97">
        <v>22</v>
      </c>
      <c r="H8" s="97">
        <v>22</v>
      </c>
      <c r="I8" s="97">
        <v>22</v>
      </c>
      <c r="J8" s="97">
        <v>22</v>
      </c>
      <c r="K8" s="97">
        <v>21</v>
      </c>
      <c r="L8" s="97">
        <v>20</v>
      </c>
      <c r="M8" s="54">
        <v>19</v>
      </c>
      <c r="N8" s="54">
        <v>16</v>
      </c>
      <c r="O8" s="54">
        <v>17</v>
      </c>
      <c r="P8" s="54">
        <v>17</v>
      </c>
      <c r="Q8" s="54">
        <v>19</v>
      </c>
      <c r="R8" s="54">
        <f t="shared" si="0"/>
        <v>2</v>
      </c>
      <c r="S8" s="55">
        <f t="shared" si="1"/>
        <v>0.11764705882352944</v>
      </c>
      <c r="T8" s="46"/>
    </row>
    <row r="9" spans="1:20" s="51" customFormat="1" ht="15" customHeight="1" x14ac:dyDescent="0.25">
      <c r="A9" s="153">
        <v>1535</v>
      </c>
      <c r="B9" s="157" t="s">
        <v>1224</v>
      </c>
      <c r="C9" s="155">
        <v>170</v>
      </c>
      <c r="D9" s="97">
        <v>171</v>
      </c>
      <c r="E9" s="97">
        <v>176</v>
      </c>
      <c r="F9" s="37">
        <v>191</v>
      </c>
      <c r="G9" s="97">
        <v>202</v>
      </c>
      <c r="H9" s="97">
        <v>205</v>
      </c>
      <c r="I9" s="97">
        <v>196</v>
      </c>
      <c r="J9" s="97">
        <v>191</v>
      </c>
      <c r="K9" s="97">
        <v>189</v>
      </c>
      <c r="L9" s="97">
        <v>180</v>
      </c>
      <c r="M9" s="54">
        <v>173</v>
      </c>
      <c r="N9" s="54">
        <v>170</v>
      </c>
      <c r="O9" s="54">
        <v>151</v>
      </c>
      <c r="P9" s="54">
        <v>140</v>
      </c>
      <c r="Q9" s="54">
        <v>155</v>
      </c>
      <c r="R9" s="54">
        <f t="shared" si="0"/>
        <v>15</v>
      </c>
      <c r="S9" s="55">
        <f t="shared" si="1"/>
        <v>0.10714285714285721</v>
      </c>
      <c r="T9" s="46"/>
    </row>
    <row r="10" spans="1:20" s="51" customFormat="1" ht="15" customHeight="1" x14ac:dyDescent="0.25">
      <c r="A10" s="153">
        <v>1527</v>
      </c>
      <c r="B10" s="154" t="s">
        <v>1468</v>
      </c>
      <c r="C10" s="155">
        <v>284</v>
      </c>
      <c r="D10" s="97">
        <v>273</v>
      </c>
      <c r="E10" s="97">
        <v>265</v>
      </c>
      <c r="F10" s="37">
        <v>250</v>
      </c>
      <c r="G10" s="97">
        <v>239</v>
      </c>
      <c r="H10" s="97">
        <v>237</v>
      </c>
      <c r="I10" s="97">
        <v>244</v>
      </c>
      <c r="J10" s="97">
        <v>232</v>
      </c>
      <c r="K10" s="97">
        <v>215</v>
      </c>
      <c r="L10" s="97">
        <v>230</v>
      </c>
      <c r="M10" s="54">
        <v>256</v>
      </c>
      <c r="N10" s="54">
        <v>253</v>
      </c>
      <c r="O10" s="54">
        <v>281</v>
      </c>
      <c r="P10" s="54">
        <v>229</v>
      </c>
      <c r="Q10" s="54">
        <v>250</v>
      </c>
      <c r="R10" s="54">
        <f t="shared" si="0"/>
        <v>21</v>
      </c>
      <c r="S10" s="55">
        <f t="shared" si="1"/>
        <v>9.1703056768559055E-2</v>
      </c>
      <c r="T10" s="46"/>
    </row>
    <row r="11" spans="1:20" s="51" customFormat="1" ht="15" customHeight="1" x14ac:dyDescent="0.25">
      <c r="A11" s="153">
        <v>21799</v>
      </c>
      <c r="B11" s="156" t="s">
        <v>1216</v>
      </c>
      <c r="C11" s="155">
        <v>46</v>
      </c>
      <c r="D11" s="97">
        <v>45</v>
      </c>
      <c r="E11" s="97">
        <v>44</v>
      </c>
      <c r="F11" s="37">
        <v>50</v>
      </c>
      <c r="G11" s="97">
        <v>45</v>
      </c>
      <c r="H11" s="97">
        <v>47</v>
      </c>
      <c r="I11" s="97">
        <v>46</v>
      </c>
      <c r="J11" s="97">
        <v>43</v>
      </c>
      <c r="K11" s="97">
        <v>48</v>
      </c>
      <c r="L11" s="97">
        <v>51</v>
      </c>
      <c r="M11" s="54">
        <v>51</v>
      </c>
      <c r="N11" s="54">
        <v>46</v>
      </c>
      <c r="O11" s="54">
        <v>52</v>
      </c>
      <c r="P11" s="54">
        <v>45</v>
      </c>
      <c r="Q11" s="54">
        <v>49</v>
      </c>
      <c r="R11" s="54">
        <f t="shared" si="0"/>
        <v>4</v>
      </c>
      <c r="S11" s="55">
        <f t="shared" si="1"/>
        <v>8.8888888888888795E-2</v>
      </c>
      <c r="T11" s="46"/>
    </row>
    <row r="12" spans="1:20" s="51" customFormat="1" ht="15" customHeight="1" x14ac:dyDescent="0.25">
      <c r="A12" s="153">
        <v>1522</v>
      </c>
      <c r="B12" s="156" t="s">
        <v>1474</v>
      </c>
      <c r="C12" s="155">
        <v>100</v>
      </c>
      <c r="D12" s="97">
        <v>102</v>
      </c>
      <c r="E12" s="97">
        <v>105</v>
      </c>
      <c r="F12" s="37">
        <v>107</v>
      </c>
      <c r="G12" s="97">
        <v>105</v>
      </c>
      <c r="H12" s="97">
        <v>111</v>
      </c>
      <c r="I12" s="97">
        <v>112</v>
      </c>
      <c r="J12" s="97">
        <v>110</v>
      </c>
      <c r="K12" s="97">
        <v>112</v>
      </c>
      <c r="L12" s="97">
        <v>109</v>
      </c>
      <c r="M12" s="54">
        <v>103</v>
      </c>
      <c r="N12" s="54">
        <v>99</v>
      </c>
      <c r="O12" s="54">
        <v>100</v>
      </c>
      <c r="P12" s="54">
        <v>94</v>
      </c>
      <c r="Q12" s="54">
        <v>102</v>
      </c>
      <c r="R12" s="54">
        <f t="shared" si="0"/>
        <v>8</v>
      </c>
      <c r="S12" s="55">
        <f t="shared" si="1"/>
        <v>8.5106382978723305E-2</v>
      </c>
      <c r="T12" s="46"/>
    </row>
    <row r="13" spans="1:20" s="51" customFormat="1" ht="15" customHeight="1" x14ac:dyDescent="0.25">
      <c r="A13" s="153">
        <v>1516</v>
      </c>
      <c r="B13" s="156" t="s">
        <v>1245</v>
      </c>
      <c r="C13" s="155">
        <v>30</v>
      </c>
      <c r="D13" s="97">
        <v>29</v>
      </c>
      <c r="E13" s="97">
        <v>26</v>
      </c>
      <c r="F13" s="37">
        <v>29</v>
      </c>
      <c r="G13" s="97">
        <v>31</v>
      </c>
      <c r="H13" s="97">
        <v>33</v>
      </c>
      <c r="I13" s="97">
        <v>38</v>
      </c>
      <c r="J13" s="97">
        <v>32</v>
      </c>
      <c r="K13" s="97">
        <v>33</v>
      </c>
      <c r="L13" s="97">
        <v>32</v>
      </c>
      <c r="M13" s="54">
        <v>28</v>
      </c>
      <c r="N13" s="54">
        <v>28</v>
      </c>
      <c r="O13" s="54">
        <v>27</v>
      </c>
      <c r="P13" s="54">
        <v>26</v>
      </c>
      <c r="Q13" s="54">
        <v>28</v>
      </c>
      <c r="R13" s="54">
        <f t="shared" si="0"/>
        <v>2</v>
      </c>
      <c r="S13" s="55">
        <f t="shared" si="1"/>
        <v>7.6923076923076872E-2</v>
      </c>
      <c r="T13" s="46"/>
    </row>
    <row r="14" spans="1:20" s="51" customFormat="1" ht="15" customHeight="1" x14ac:dyDescent="0.25">
      <c r="A14" s="153">
        <v>1536</v>
      </c>
      <c r="B14" s="156" t="s">
        <v>1250</v>
      </c>
      <c r="C14" s="155">
        <v>121</v>
      </c>
      <c r="D14" s="97">
        <v>123</v>
      </c>
      <c r="E14" s="97">
        <v>117</v>
      </c>
      <c r="F14" s="37">
        <v>109</v>
      </c>
      <c r="G14" s="97">
        <v>103</v>
      </c>
      <c r="H14" s="97">
        <v>98</v>
      </c>
      <c r="I14" s="97">
        <v>100</v>
      </c>
      <c r="J14" s="97">
        <v>106</v>
      </c>
      <c r="K14" s="97">
        <v>107</v>
      </c>
      <c r="L14" s="97">
        <v>108</v>
      </c>
      <c r="M14" s="54">
        <v>110</v>
      </c>
      <c r="N14" s="54">
        <v>111</v>
      </c>
      <c r="O14" s="54">
        <v>110</v>
      </c>
      <c r="P14" s="54">
        <v>103</v>
      </c>
      <c r="Q14" s="54">
        <v>109</v>
      </c>
      <c r="R14" s="54">
        <f t="shared" si="0"/>
        <v>6</v>
      </c>
      <c r="S14" s="55">
        <f t="shared" si="1"/>
        <v>5.8252427184465994E-2</v>
      </c>
      <c r="T14" s="46"/>
    </row>
    <row r="15" spans="1:20" s="51" customFormat="1" ht="15" customHeight="1" x14ac:dyDescent="0.25">
      <c r="A15" s="153">
        <v>1514</v>
      </c>
      <c r="B15" s="156" t="s">
        <v>1222</v>
      </c>
      <c r="C15" s="155">
        <v>71</v>
      </c>
      <c r="D15" s="97">
        <v>68</v>
      </c>
      <c r="E15" s="97">
        <v>71</v>
      </c>
      <c r="F15" s="37">
        <v>71</v>
      </c>
      <c r="G15" s="97">
        <v>78</v>
      </c>
      <c r="H15" s="97">
        <v>74</v>
      </c>
      <c r="I15" s="97">
        <v>70</v>
      </c>
      <c r="J15" s="97">
        <v>75</v>
      </c>
      <c r="K15" s="97">
        <v>73</v>
      </c>
      <c r="L15" s="97">
        <v>72</v>
      </c>
      <c r="M15" s="54">
        <v>66</v>
      </c>
      <c r="N15" s="54">
        <v>69</v>
      </c>
      <c r="O15" s="54">
        <v>66</v>
      </c>
      <c r="P15" s="54">
        <v>58</v>
      </c>
      <c r="Q15" s="54">
        <v>61</v>
      </c>
      <c r="R15" s="54">
        <f t="shared" si="0"/>
        <v>3</v>
      </c>
      <c r="S15" s="55">
        <f t="shared" si="1"/>
        <v>5.1724137931034475E-2</v>
      </c>
      <c r="T15" s="46"/>
    </row>
    <row r="16" spans="1:20" s="51" customFormat="1" ht="15" customHeight="1" x14ac:dyDescent="0.25">
      <c r="A16" s="153">
        <v>21666</v>
      </c>
      <c r="B16" s="156" t="s">
        <v>1248</v>
      </c>
      <c r="C16" s="155">
        <v>45</v>
      </c>
      <c r="D16" s="97">
        <v>44</v>
      </c>
      <c r="E16" s="97">
        <v>47</v>
      </c>
      <c r="F16" s="37">
        <v>47</v>
      </c>
      <c r="G16" s="97">
        <v>47</v>
      </c>
      <c r="H16" s="97">
        <v>42</v>
      </c>
      <c r="I16" s="97">
        <v>38</v>
      </c>
      <c r="J16" s="97">
        <v>35</v>
      </c>
      <c r="K16" s="97">
        <v>33</v>
      </c>
      <c r="L16" s="97">
        <v>30</v>
      </c>
      <c r="M16" s="54">
        <v>34</v>
      </c>
      <c r="N16" s="54">
        <v>31</v>
      </c>
      <c r="O16" s="54">
        <v>24</v>
      </c>
      <c r="P16" s="54">
        <v>20</v>
      </c>
      <c r="Q16" s="54">
        <v>21</v>
      </c>
      <c r="R16" s="54">
        <f t="shared" si="0"/>
        <v>1</v>
      </c>
      <c r="S16" s="55">
        <f t="shared" si="1"/>
        <v>5.0000000000000044E-2</v>
      </c>
      <c r="T16" s="46"/>
    </row>
    <row r="17" spans="1:20" s="51" customFormat="1" ht="15" customHeight="1" x14ac:dyDescent="0.25">
      <c r="A17" s="153">
        <v>1525</v>
      </c>
      <c r="B17" s="156" t="s">
        <v>1220</v>
      </c>
      <c r="C17" s="155">
        <v>14</v>
      </c>
      <c r="D17" s="97">
        <v>13</v>
      </c>
      <c r="E17" s="97">
        <v>12</v>
      </c>
      <c r="F17" s="37">
        <v>14</v>
      </c>
      <c r="G17" s="97">
        <v>17</v>
      </c>
      <c r="H17" s="97">
        <v>21</v>
      </c>
      <c r="I17" s="97">
        <v>19</v>
      </c>
      <c r="J17" s="97">
        <v>19</v>
      </c>
      <c r="K17" s="97">
        <v>21</v>
      </c>
      <c r="L17" s="97">
        <v>20</v>
      </c>
      <c r="M17" s="54">
        <v>19</v>
      </c>
      <c r="N17" s="54">
        <v>18</v>
      </c>
      <c r="O17" s="54">
        <v>18</v>
      </c>
      <c r="P17" s="54">
        <v>21</v>
      </c>
      <c r="Q17" s="54">
        <v>22</v>
      </c>
      <c r="R17" s="54">
        <f t="shared" si="0"/>
        <v>1</v>
      </c>
      <c r="S17" s="55">
        <f t="shared" si="1"/>
        <v>4.7619047619047672E-2</v>
      </c>
      <c r="T17" s="46"/>
    </row>
    <row r="18" spans="1:20" s="51" customFormat="1" ht="15" customHeight="1" x14ac:dyDescent="0.25">
      <c r="A18" s="153">
        <v>81439</v>
      </c>
      <c r="B18" s="157" t="s">
        <v>1226</v>
      </c>
      <c r="C18" s="155">
        <v>17</v>
      </c>
      <c r="D18" s="97">
        <v>13</v>
      </c>
      <c r="E18" s="97">
        <v>18</v>
      </c>
      <c r="F18" s="37">
        <v>17</v>
      </c>
      <c r="G18" s="97">
        <v>15</v>
      </c>
      <c r="H18" s="97">
        <v>15</v>
      </c>
      <c r="I18" s="97">
        <v>16</v>
      </c>
      <c r="J18" s="97">
        <v>15</v>
      </c>
      <c r="K18" s="97">
        <v>15</v>
      </c>
      <c r="L18" s="97">
        <v>14</v>
      </c>
      <c r="M18" s="54">
        <v>14</v>
      </c>
      <c r="N18" s="54">
        <v>17</v>
      </c>
      <c r="O18" s="54">
        <v>17</v>
      </c>
      <c r="P18" s="54">
        <v>22</v>
      </c>
      <c r="Q18" s="54">
        <v>23</v>
      </c>
      <c r="R18" s="54">
        <f t="shared" si="0"/>
        <v>1</v>
      </c>
      <c r="S18" s="55">
        <f t="shared" si="1"/>
        <v>4.5454545454545414E-2</v>
      </c>
      <c r="T18" s="46"/>
    </row>
    <row r="19" spans="1:20" s="51" customFormat="1" ht="15" customHeight="1" x14ac:dyDescent="0.25">
      <c r="A19" s="153">
        <v>1518</v>
      </c>
      <c r="B19" s="156" t="s">
        <v>1242</v>
      </c>
      <c r="C19" s="155">
        <v>22</v>
      </c>
      <c r="D19" s="97">
        <v>23</v>
      </c>
      <c r="E19" s="97">
        <v>26</v>
      </c>
      <c r="F19" s="37">
        <v>28</v>
      </c>
      <c r="G19" s="97">
        <v>25</v>
      </c>
      <c r="H19" s="97">
        <v>25</v>
      </c>
      <c r="I19" s="97">
        <v>25</v>
      </c>
      <c r="J19" s="97">
        <v>21</v>
      </c>
      <c r="K19" s="97">
        <v>21</v>
      </c>
      <c r="L19" s="97">
        <v>23</v>
      </c>
      <c r="M19" s="54">
        <v>20</v>
      </c>
      <c r="N19" s="54">
        <v>22</v>
      </c>
      <c r="O19" s="54">
        <v>22</v>
      </c>
      <c r="P19" s="54">
        <v>23</v>
      </c>
      <c r="Q19" s="54">
        <v>24</v>
      </c>
      <c r="R19" s="54">
        <f t="shared" si="0"/>
        <v>1</v>
      </c>
      <c r="S19" s="55">
        <f t="shared" si="1"/>
        <v>4.3478260869565188E-2</v>
      </c>
      <c r="T19" s="46"/>
    </row>
    <row r="20" spans="1:20" s="51" customFormat="1" ht="15" customHeight="1" x14ac:dyDescent="0.25">
      <c r="A20" s="153">
        <v>89555</v>
      </c>
      <c r="B20" s="156" t="s">
        <v>1215</v>
      </c>
      <c r="C20" s="155"/>
      <c r="D20" s="71"/>
      <c r="E20" s="71"/>
      <c r="F20" s="71"/>
      <c r="G20" s="71"/>
      <c r="H20" s="71"/>
      <c r="I20" s="71"/>
      <c r="J20" s="97">
        <v>0</v>
      </c>
      <c r="K20" s="97">
        <v>22</v>
      </c>
      <c r="L20" s="97">
        <v>28</v>
      </c>
      <c r="M20" s="54">
        <v>33</v>
      </c>
      <c r="N20" s="54">
        <v>34</v>
      </c>
      <c r="O20" s="54">
        <v>41</v>
      </c>
      <c r="P20" s="54">
        <v>49</v>
      </c>
      <c r="Q20" s="54">
        <v>51</v>
      </c>
      <c r="R20" s="54">
        <f t="shared" si="0"/>
        <v>2</v>
      </c>
      <c r="S20" s="55">
        <f t="shared" si="1"/>
        <v>4.081632653061229E-2</v>
      </c>
      <c r="T20" s="46"/>
    </row>
    <row r="21" spans="1:20" s="51" customFormat="1" ht="15" customHeight="1" x14ac:dyDescent="0.25">
      <c r="A21" s="153">
        <v>1506</v>
      </c>
      <c r="B21" s="154" t="s">
        <v>1244</v>
      </c>
      <c r="C21" s="155">
        <v>94</v>
      </c>
      <c r="D21" s="97">
        <v>93</v>
      </c>
      <c r="E21" s="97">
        <v>97</v>
      </c>
      <c r="F21" s="37">
        <v>100</v>
      </c>
      <c r="G21" s="97">
        <v>91</v>
      </c>
      <c r="H21" s="97">
        <v>100</v>
      </c>
      <c r="I21" s="97">
        <v>94</v>
      </c>
      <c r="J21" s="97">
        <v>95</v>
      </c>
      <c r="K21" s="97">
        <v>93</v>
      </c>
      <c r="L21" s="97">
        <v>89</v>
      </c>
      <c r="M21" s="54">
        <v>85</v>
      </c>
      <c r="N21" s="54">
        <v>87</v>
      </c>
      <c r="O21" s="54">
        <v>80</v>
      </c>
      <c r="P21" s="54">
        <v>84</v>
      </c>
      <c r="Q21" s="54">
        <v>86</v>
      </c>
      <c r="R21" s="54">
        <f t="shared" si="0"/>
        <v>2</v>
      </c>
      <c r="S21" s="55">
        <f t="shared" si="1"/>
        <v>2.3809523809523725E-2</v>
      </c>
      <c r="T21" s="46"/>
    </row>
    <row r="22" spans="1:20" s="51" customFormat="1" ht="15" customHeight="1" x14ac:dyDescent="0.25">
      <c r="A22" s="153">
        <v>1540</v>
      </c>
      <c r="B22" s="157" t="s">
        <v>1227</v>
      </c>
      <c r="C22" s="155">
        <v>53</v>
      </c>
      <c r="D22" s="97">
        <v>53</v>
      </c>
      <c r="E22" s="97">
        <v>51</v>
      </c>
      <c r="F22" s="37">
        <v>52</v>
      </c>
      <c r="G22" s="97">
        <v>56</v>
      </c>
      <c r="H22" s="97">
        <v>55</v>
      </c>
      <c r="I22" s="97">
        <v>52</v>
      </c>
      <c r="J22" s="97">
        <v>56</v>
      </c>
      <c r="K22" s="97">
        <v>56</v>
      </c>
      <c r="L22" s="97">
        <v>56</v>
      </c>
      <c r="M22" s="54">
        <v>55</v>
      </c>
      <c r="N22" s="54">
        <v>55</v>
      </c>
      <c r="O22" s="54">
        <v>57</v>
      </c>
      <c r="P22" s="54">
        <v>52</v>
      </c>
      <c r="Q22" s="54">
        <v>53</v>
      </c>
      <c r="R22" s="54">
        <f t="shared" si="0"/>
        <v>1</v>
      </c>
      <c r="S22" s="55">
        <f t="shared" si="1"/>
        <v>1.9230769230769162E-2</v>
      </c>
      <c r="T22" s="46"/>
    </row>
    <row r="23" spans="1:20" s="51" customFormat="1" ht="15" customHeight="1" x14ac:dyDescent="0.25">
      <c r="A23" s="153">
        <v>1521</v>
      </c>
      <c r="B23" s="156" t="s">
        <v>1230</v>
      </c>
      <c r="C23" s="155">
        <v>16</v>
      </c>
      <c r="D23" s="97">
        <v>13</v>
      </c>
      <c r="E23" s="97">
        <v>15</v>
      </c>
      <c r="F23" s="37">
        <v>14</v>
      </c>
      <c r="G23" s="97">
        <v>18</v>
      </c>
      <c r="H23" s="97">
        <v>13</v>
      </c>
      <c r="I23" s="97">
        <v>11</v>
      </c>
      <c r="J23" s="97">
        <v>12</v>
      </c>
      <c r="K23" s="97">
        <v>14</v>
      </c>
      <c r="L23" s="97">
        <v>14</v>
      </c>
      <c r="M23" s="54">
        <v>13</v>
      </c>
      <c r="N23" s="54">
        <v>13</v>
      </c>
      <c r="O23" s="54">
        <v>13</v>
      </c>
      <c r="P23" s="54">
        <v>11</v>
      </c>
      <c r="Q23" s="54">
        <v>11</v>
      </c>
      <c r="R23" s="54">
        <f t="shared" si="0"/>
        <v>0</v>
      </c>
      <c r="S23" s="55">
        <f t="shared" si="1"/>
        <v>0</v>
      </c>
      <c r="T23" s="46"/>
    </row>
    <row r="24" spans="1:20" s="51" customFormat="1" ht="15" customHeight="1" x14ac:dyDescent="0.25">
      <c r="A24" s="153">
        <v>1534</v>
      </c>
      <c r="B24" s="154" t="s">
        <v>1225</v>
      </c>
      <c r="C24" s="155">
        <v>45</v>
      </c>
      <c r="D24" s="97">
        <v>45</v>
      </c>
      <c r="E24" s="97">
        <v>47</v>
      </c>
      <c r="F24" s="37">
        <v>41</v>
      </c>
      <c r="G24" s="97">
        <v>40</v>
      </c>
      <c r="H24" s="97">
        <v>35</v>
      </c>
      <c r="I24" s="97">
        <v>32</v>
      </c>
      <c r="J24" s="97">
        <v>29</v>
      </c>
      <c r="K24" s="97">
        <v>29</v>
      </c>
      <c r="L24" s="97">
        <v>25</v>
      </c>
      <c r="M24" s="54">
        <v>23</v>
      </c>
      <c r="N24" s="54">
        <v>24</v>
      </c>
      <c r="O24" s="54">
        <v>16</v>
      </c>
      <c r="P24" s="54">
        <v>17</v>
      </c>
      <c r="Q24" s="54">
        <v>17</v>
      </c>
      <c r="R24" s="54">
        <f t="shared" si="0"/>
        <v>0</v>
      </c>
      <c r="S24" s="55">
        <f t="shared" si="1"/>
        <v>0</v>
      </c>
      <c r="T24" s="46"/>
    </row>
    <row r="25" spans="1:20" s="51" customFormat="1" ht="15" customHeight="1" x14ac:dyDescent="0.25">
      <c r="A25" s="153">
        <v>1530</v>
      </c>
      <c r="B25" s="157" t="s">
        <v>1239</v>
      </c>
      <c r="C25" s="155">
        <v>40</v>
      </c>
      <c r="D25" s="97">
        <v>41</v>
      </c>
      <c r="E25" s="97">
        <v>40</v>
      </c>
      <c r="F25" s="37">
        <v>40</v>
      </c>
      <c r="G25" s="97">
        <v>39</v>
      </c>
      <c r="H25" s="97">
        <v>34</v>
      </c>
      <c r="I25" s="97">
        <v>29</v>
      </c>
      <c r="J25" s="97">
        <v>27</v>
      </c>
      <c r="K25" s="97">
        <v>28</v>
      </c>
      <c r="L25" s="97">
        <v>24</v>
      </c>
      <c r="M25" s="54">
        <v>29</v>
      </c>
      <c r="N25" s="54">
        <v>32</v>
      </c>
      <c r="O25" s="54">
        <v>33</v>
      </c>
      <c r="P25" s="54">
        <v>29</v>
      </c>
      <c r="Q25" s="54">
        <v>29</v>
      </c>
      <c r="R25" s="54">
        <f t="shared" si="0"/>
        <v>0</v>
      </c>
      <c r="S25" s="55">
        <f t="shared" si="1"/>
        <v>0</v>
      </c>
      <c r="T25" s="46"/>
    </row>
    <row r="26" spans="1:20" s="51" customFormat="1" ht="15" customHeight="1" x14ac:dyDescent="0.25">
      <c r="A26" s="153">
        <v>1529</v>
      </c>
      <c r="B26" s="156" t="s">
        <v>1241</v>
      </c>
      <c r="C26" s="155">
        <v>48</v>
      </c>
      <c r="D26" s="97">
        <v>49</v>
      </c>
      <c r="E26" s="97">
        <v>49</v>
      </c>
      <c r="F26" s="37">
        <v>54</v>
      </c>
      <c r="G26" s="97">
        <v>46</v>
      </c>
      <c r="H26" s="97">
        <v>46</v>
      </c>
      <c r="I26" s="97">
        <v>51</v>
      </c>
      <c r="J26" s="97">
        <v>52</v>
      </c>
      <c r="K26" s="97">
        <v>52</v>
      </c>
      <c r="L26" s="97">
        <v>59</v>
      </c>
      <c r="M26" s="54">
        <v>58</v>
      </c>
      <c r="N26" s="54">
        <v>63</v>
      </c>
      <c r="O26" s="54">
        <v>59</v>
      </c>
      <c r="P26" s="54">
        <v>63</v>
      </c>
      <c r="Q26" s="54">
        <v>63</v>
      </c>
      <c r="R26" s="54">
        <f t="shared" si="0"/>
        <v>0</v>
      </c>
      <c r="S26" s="55">
        <f t="shared" si="1"/>
        <v>0</v>
      </c>
      <c r="T26" s="46"/>
    </row>
    <row r="27" spans="1:20" s="51" customFormat="1" ht="15" customHeight="1" x14ac:dyDescent="0.25">
      <c r="A27" s="153">
        <v>30597</v>
      </c>
      <c r="B27" s="156" t="s">
        <v>1246</v>
      </c>
      <c r="C27" s="155">
        <v>30</v>
      </c>
      <c r="D27" s="97">
        <v>29</v>
      </c>
      <c r="E27" s="97">
        <v>27</v>
      </c>
      <c r="F27" s="37">
        <v>22</v>
      </c>
      <c r="G27" s="97">
        <v>23</v>
      </c>
      <c r="H27" s="97">
        <v>26</v>
      </c>
      <c r="I27" s="97">
        <v>29</v>
      </c>
      <c r="J27" s="97">
        <v>27</v>
      </c>
      <c r="K27" s="97">
        <v>21</v>
      </c>
      <c r="L27" s="97">
        <v>19</v>
      </c>
      <c r="M27" s="54">
        <v>14</v>
      </c>
      <c r="N27" s="54">
        <v>18</v>
      </c>
      <c r="O27" s="54">
        <v>20</v>
      </c>
      <c r="P27" s="54">
        <v>20</v>
      </c>
      <c r="Q27" s="54">
        <v>20</v>
      </c>
      <c r="R27" s="54">
        <f t="shared" si="0"/>
        <v>0</v>
      </c>
      <c r="S27" s="55">
        <f t="shared" si="1"/>
        <v>0</v>
      </c>
      <c r="T27" s="46"/>
    </row>
    <row r="28" spans="1:20" s="51" customFormat="1" ht="15" customHeight="1" x14ac:dyDescent="0.25">
      <c r="A28" s="153">
        <v>1537</v>
      </c>
      <c r="B28" s="156" t="s">
        <v>1240</v>
      </c>
      <c r="C28" s="155">
        <v>18</v>
      </c>
      <c r="D28" s="97">
        <v>16</v>
      </c>
      <c r="E28" s="97">
        <v>12</v>
      </c>
      <c r="F28" s="37">
        <v>11</v>
      </c>
      <c r="G28" s="97">
        <v>11</v>
      </c>
      <c r="H28" s="97">
        <v>13</v>
      </c>
      <c r="I28" s="97">
        <v>11</v>
      </c>
      <c r="J28" s="97">
        <v>10</v>
      </c>
      <c r="K28" s="97">
        <v>10</v>
      </c>
      <c r="L28" s="97">
        <v>8</v>
      </c>
      <c r="M28" s="54">
        <v>8</v>
      </c>
      <c r="N28" s="54">
        <v>10</v>
      </c>
      <c r="O28" s="54">
        <v>10</v>
      </c>
      <c r="P28" s="54">
        <v>10</v>
      </c>
      <c r="Q28" s="54">
        <v>10</v>
      </c>
      <c r="R28" s="54">
        <f t="shared" si="0"/>
        <v>0</v>
      </c>
      <c r="S28" s="55">
        <f t="shared" si="1"/>
        <v>0</v>
      </c>
      <c r="T28" s="46"/>
    </row>
    <row r="29" spans="1:20" s="51" customFormat="1" ht="15" customHeight="1" x14ac:dyDescent="0.25">
      <c r="A29" s="153">
        <v>1508</v>
      </c>
      <c r="B29" s="156" t="s">
        <v>1234</v>
      </c>
      <c r="C29" s="155">
        <v>25</v>
      </c>
      <c r="D29" s="97">
        <v>23</v>
      </c>
      <c r="E29" s="97">
        <v>19</v>
      </c>
      <c r="F29" s="37">
        <v>19</v>
      </c>
      <c r="G29" s="97">
        <v>18</v>
      </c>
      <c r="H29" s="97">
        <v>21</v>
      </c>
      <c r="I29" s="97">
        <v>23</v>
      </c>
      <c r="J29" s="97">
        <v>26</v>
      </c>
      <c r="K29" s="97">
        <v>26</v>
      </c>
      <c r="L29" s="97">
        <v>29</v>
      </c>
      <c r="M29" s="54">
        <v>24</v>
      </c>
      <c r="N29" s="54">
        <v>19</v>
      </c>
      <c r="O29" s="54">
        <v>17</v>
      </c>
      <c r="P29" s="54">
        <v>17</v>
      </c>
      <c r="Q29" s="54">
        <v>17</v>
      </c>
      <c r="R29" s="54">
        <f t="shared" si="0"/>
        <v>0</v>
      </c>
      <c r="S29" s="55">
        <f t="shared" si="1"/>
        <v>0</v>
      </c>
      <c r="T29" s="46"/>
    </row>
    <row r="30" spans="1:20" s="51" customFormat="1" ht="15" customHeight="1" x14ac:dyDescent="0.25">
      <c r="A30" s="153">
        <v>1538</v>
      </c>
      <c r="B30" s="156" t="s">
        <v>1247</v>
      </c>
      <c r="C30" s="155">
        <v>32</v>
      </c>
      <c r="D30" s="97">
        <v>32</v>
      </c>
      <c r="E30" s="97">
        <v>28</v>
      </c>
      <c r="F30" s="37">
        <v>25</v>
      </c>
      <c r="G30" s="97">
        <v>25</v>
      </c>
      <c r="H30" s="97">
        <v>30</v>
      </c>
      <c r="I30" s="97">
        <v>28</v>
      </c>
      <c r="J30" s="97">
        <v>25</v>
      </c>
      <c r="K30" s="97">
        <v>25</v>
      </c>
      <c r="L30" s="97">
        <v>21</v>
      </c>
      <c r="M30" s="54">
        <v>20</v>
      </c>
      <c r="N30" s="54">
        <v>19</v>
      </c>
      <c r="O30" s="54">
        <v>19</v>
      </c>
      <c r="P30" s="54">
        <v>18</v>
      </c>
      <c r="Q30" s="54">
        <v>18</v>
      </c>
      <c r="R30" s="54">
        <f t="shared" si="0"/>
        <v>0</v>
      </c>
      <c r="S30" s="55">
        <f t="shared" si="1"/>
        <v>0</v>
      </c>
      <c r="T30" s="46"/>
    </row>
    <row r="31" spans="1:20" s="51" customFormat="1" ht="15" customHeight="1" x14ac:dyDescent="0.25">
      <c r="A31" s="153">
        <v>1524</v>
      </c>
      <c r="B31" s="154" t="s">
        <v>1249</v>
      </c>
      <c r="C31" s="155">
        <v>19</v>
      </c>
      <c r="D31" s="97">
        <v>19</v>
      </c>
      <c r="E31" s="97">
        <v>25</v>
      </c>
      <c r="F31" s="37">
        <v>30</v>
      </c>
      <c r="G31" s="37">
        <v>28</v>
      </c>
      <c r="H31" s="71">
        <v>27</v>
      </c>
      <c r="I31" s="71">
        <v>27</v>
      </c>
      <c r="J31" s="97">
        <v>27</v>
      </c>
      <c r="K31" s="97">
        <v>24</v>
      </c>
      <c r="L31" s="97">
        <v>22</v>
      </c>
      <c r="M31" s="54">
        <v>23</v>
      </c>
      <c r="N31" s="54">
        <v>19</v>
      </c>
      <c r="O31" s="54">
        <v>17</v>
      </c>
      <c r="P31" s="54">
        <v>13</v>
      </c>
      <c r="Q31" s="54">
        <v>13</v>
      </c>
      <c r="R31" s="54">
        <f t="shared" si="0"/>
        <v>0</v>
      </c>
      <c r="S31" s="55">
        <f t="shared" si="1"/>
        <v>0</v>
      </c>
      <c r="T31" s="46"/>
    </row>
    <row r="32" spans="1:20" s="51" customFormat="1" ht="15" customHeight="1" x14ac:dyDescent="0.25">
      <c r="A32" s="153">
        <v>1542</v>
      </c>
      <c r="B32" s="156" t="s">
        <v>1228</v>
      </c>
      <c r="C32" s="155">
        <v>46</v>
      </c>
      <c r="D32" s="97">
        <v>42</v>
      </c>
      <c r="E32" s="97">
        <v>41</v>
      </c>
      <c r="F32" s="37">
        <v>39</v>
      </c>
      <c r="G32" s="97">
        <v>38</v>
      </c>
      <c r="H32" s="97">
        <v>40</v>
      </c>
      <c r="I32" s="97">
        <v>43</v>
      </c>
      <c r="J32" s="97">
        <v>39</v>
      </c>
      <c r="K32" s="97">
        <v>37</v>
      </c>
      <c r="L32" s="97">
        <v>37</v>
      </c>
      <c r="M32" s="54">
        <v>34</v>
      </c>
      <c r="N32" s="54">
        <v>28</v>
      </c>
      <c r="O32" s="54">
        <v>31</v>
      </c>
      <c r="P32" s="54">
        <v>29</v>
      </c>
      <c r="Q32" s="54">
        <v>28</v>
      </c>
      <c r="R32" s="54">
        <f t="shared" si="0"/>
        <v>-1</v>
      </c>
      <c r="S32" s="55">
        <f t="shared" si="1"/>
        <v>-3.4482758620689613E-2</v>
      </c>
      <c r="T32" s="46"/>
    </row>
    <row r="33" spans="1:20" s="51" customFormat="1" ht="15" customHeight="1" x14ac:dyDescent="0.25">
      <c r="A33" s="153">
        <v>1510</v>
      </c>
      <c r="B33" s="156" t="s">
        <v>1233</v>
      </c>
      <c r="C33" s="155">
        <v>45</v>
      </c>
      <c r="D33" s="97">
        <v>38</v>
      </c>
      <c r="E33" s="97">
        <v>38</v>
      </c>
      <c r="F33" s="37">
        <v>43</v>
      </c>
      <c r="G33" s="97">
        <v>49</v>
      </c>
      <c r="H33" s="97">
        <v>43</v>
      </c>
      <c r="I33" s="97">
        <v>35</v>
      </c>
      <c r="J33" s="97">
        <v>33</v>
      </c>
      <c r="K33" s="97">
        <v>29</v>
      </c>
      <c r="L33" s="97">
        <v>33</v>
      </c>
      <c r="M33" s="54">
        <v>29</v>
      </c>
      <c r="N33" s="54">
        <v>27</v>
      </c>
      <c r="O33" s="54">
        <v>21</v>
      </c>
      <c r="P33" s="54">
        <v>21</v>
      </c>
      <c r="Q33" s="54">
        <v>20</v>
      </c>
      <c r="R33" s="54">
        <f t="shared" si="0"/>
        <v>-1</v>
      </c>
      <c r="S33" s="55">
        <f t="shared" si="1"/>
        <v>-4.7619047619047672E-2</v>
      </c>
      <c r="T33" s="46"/>
    </row>
    <row r="34" spans="1:20" s="51" customFormat="1" ht="15" customHeight="1" x14ac:dyDescent="0.25">
      <c r="A34" s="153">
        <v>1519</v>
      </c>
      <c r="B34" s="156" t="s">
        <v>1219</v>
      </c>
      <c r="C34" s="155">
        <v>29</v>
      </c>
      <c r="D34" s="97">
        <v>29</v>
      </c>
      <c r="E34" s="97">
        <v>30</v>
      </c>
      <c r="F34" s="37">
        <v>31</v>
      </c>
      <c r="G34" s="97">
        <v>30</v>
      </c>
      <c r="H34" s="97">
        <v>28</v>
      </c>
      <c r="I34" s="97">
        <v>28</v>
      </c>
      <c r="J34" s="97">
        <v>25</v>
      </c>
      <c r="K34" s="97">
        <v>23</v>
      </c>
      <c r="L34" s="97">
        <v>17</v>
      </c>
      <c r="M34" s="54">
        <v>18</v>
      </c>
      <c r="N34" s="54">
        <v>16</v>
      </c>
      <c r="O34" s="54">
        <v>18</v>
      </c>
      <c r="P34" s="54">
        <v>20</v>
      </c>
      <c r="Q34" s="54">
        <v>19</v>
      </c>
      <c r="R34" s="54">
        <f t="shared" si="0"/>
        <v>-1</v>
      </c>
      <c r="S34" s="55">
        <f t="shared" si="1"/>
        <v>-5.0000000000000044E-2</v>
      </c>
      <c r="T34" s="46"/>
    </row>
    <row r="35" spans="1:20" s="51" customFormat="1" ht="15" customHeight="1" x14ac:dyDescent="0.25">
      <c r="A35" s="153">
        <v>1517</v>
      </c>
      <c r="B35" s="156" t="s">
        <v>1231</v>
      </c>
      <c r="C35" s="155">
        <v>59</v>
      </c>
      <c r="D35" s="97">
        <v>56</v>
      </c>
      <c r="E35" s="97">
        <v>55</v>
      </c>
      <c r="F35" s="37">
        <v>56</v>
      </c>
      <c r="G35" s="97">
        <v>48</v>
      </c>
      <c r="H35" s="97">
        <v>38</v>
      </c>
      <c r="I35" s="97">
        <v>34</v>
      </c>
      <c r="J35" s="97">
        <v>26</v>
      </c>
      <c r="K35" s="97">
        <v>26</v>
      </c>
      <c r="L35" s="97">
        <v>22</v>
      </c>
      <c r="M35" s="54">
        <v>21</v>
      </c>
      <c r="N35" s="54">
        <v>21</v>
      </c>
      <c r="O35" s="54">
        <v>15</v>
      </c>
      <c r="P35" s="54">
        <v>17</v>
      </c>
      <c r="Q35" s="54">
        <v>16</v>
      </c>
      <c r="R35" s="54">
        <f t="shared" si="0"/>
        <v>-1</v>
      </c>
      <c r="S35" s="55">
        <f t="shared" si="1"/>
        <v>-5.8823529411764719E-2</v>
      </c>
      <c r="T35" s="46"/>
    </row>
    <row r="36" spans="1:20" s="51" customFormat="1" ht="15" customHeight="1" x14ac:dyDescent="0.25">
      <c r="A36" s="153">
        <v>70276</v>
      </c>
      <c r="B36" s="156" t="s">
        <v>1223</v>
      </c>
      <c r="C36" s="155">
        <v>35</v>
      </c>
      <c r="D36" s="97">
        <v>32</v>
      </c>
      <c r="E36" s="97">
        <v>33</v>
      </c>
      <c r="F36" s="37">
        <v>22</v>
      </c>
      <c r="G36" s="97">
        <v>21</v>
      </c>
      <c r="H36" s="97">
        <v>23</v>
      </c>
      <c r="I36" s="97">
        <v>23</v>
      </c>
      <c r="J36" s="97">
        <v>25</v>
      </c>
      <c r="K36" s="97">
        <v>22</v>
      </c>
      <c r="L36" s="97">
        <v>20</v>
      </c>
      <c r="M36" s="54">
        <v>19</v>
      </c>
      <c r="N36" s="54">
        <v>19</v>
      </c>
      <c r="O36" s="54">
        <v>18</v>
      </c>
      <c r="P36" s="54">
        <v>16</v>
      </c>
      <c r="Q36" s="54">
        <v>15</v>
      </c>
      <c r="R36" s="54">
        <f t="shared" si="0"/>
        <v>-1</v>
      </c>
      <c r="S36" s="55">
        <f t="shared" si="1"/>
        <v>-6.25E-2</v>
      </c>
      <c r="T36" s="46"/>
    </row>
    <row r="37" spans="1:20" s="51" customFormat="1" ht="15" customHeight="1" x14ac:dyDescent="0.25">
      <c r="A37" s="153">
        <v>1513</v>
      </c>
      <c r="B37" s="156" t="s">
        <v>1419</v>
      </c>
      <c r="C37" s="155">
        <v>28</v>
      </c>
      <c r="D37" s="97">
        <v>28</v>
      </c>
      <c r="E37" s="97">
        <v>28</v>
      </c>
      <c r="F37" s="37">
        <v>27</v>
      </c>
      <c r="G37" s="97">
        <v>24</v>
      </c>
      <c r="H37" s="97">
        <v>30</v>
      </c>
      <c r="I37" s="97">
        <v>32</v>
      </c>
      <c r="J37" s="97">
        <v>29</v>
      </c>
      <c r="K37" s="97">
        <v>30</v>
      </c>
      <c r="L37" s="97">
        <v>28</v>
      </c>
      <c r="M37" s="54">
        <v>20</v>
      </c>
      <c r="N37" s="54">
        <v>22</v>
      </c>
      <c r="O37" s="54">
        <v>23</v>
      </c>
      <c r="P37" s="54">
        <v>24</v>
      </c>
      <c r="Q37" s="54">
        <v>22</v>
      </c>
      <c r="R37" s="54">
        <f t="shared" si="0"/>
        <v>-2</v>
      </c>
      <c r="S37" s="55">
        <f t="shared" si="1"/>
        <v>-8.333333333333337E-2</v>
      </c>
      <c r="T37" s="46"/>
    </row>
    <row r="38" spans="1:20" s="51" customFormat="1" ht="15" customHeight="1" x14ac:dyDescent="0.25">
      <c r="A38" s="153">
        <v>1511</v>
      </c>
      <c r="B38" s="157" t="s">
        <v>1461</v>
      </c>
      <c r="C38" s="155">
        <v>14</v>
      </c>
      <c r="D38" s="97">
        <v>14</v>
      </c>
      <c r="E38" s="97">
        <v>14</v>
      </c>
      <c r="F38" s="37">
        <v>13</v>
      </c>
      <c r="G38" s="97">
        <v>11</v>
      </c>
      <c r="H38" s="97">
        <v>14</v>
      </c>
      <c r="I38" s="97">
        <v>18</v>
      </c>
      <c r="J38" s="97">
        <v>23</v>
      </c>
      <c r="K38" s="97">
        <v>23</v>
      </c>
      <c r="L38" s="97">
        <v>21</v>
      </c>
      <c r="M38" s="54">
        <v>21</v>
      </c>
      <c r="N38" s="54">
        <v>22</v>
      </c>
      <c r="O38" s="54">
        <v>22</v>
      </c>
      <c r="P38" s="54">
        <v>23</v>
      </c>
      <c r="Q38" s="54">
        <v>21</v>
      </c>
      <c r="R38" s="54">
        <f t="shared" si="0"/>
        <v>-2</v>
      </c>
      <c r="S38" s="55">
        <f t="shared" si="1"/>
        <v>-8.6956521739130488E-2</v>
      </c>
      <c r="T38" s="46"/>
    </row>
    <row r="39" spans="1:20" s="51" customFormat="1" ht="15" customHeight="1" x14ac:dyDescent="0.25">
      <c r="A39" s="153">
        <v>1533</v>
      </c>
      <c r="B39" s="156" t="s">
        <v>1243</v>
      </c>
      <c r="C39" s="155">
        <v>63</v>
      </c>
      <c r="D39" s="97">
        <v>64</v>
      </c>
      <c r="E39" s="97">
        <v>57</v>
      </c>
      <c r="F39" s="37">
        <v>55</v>
      </c>
      <c r="G39" s="97">
        <v>52</v>
      </c>
      <c r="H39" s="97">
        <v>52</v>
      </c>
      <c r="I39" s="97">
        <v>53</v>
      </c>
      <c r="J39" s="97">
        <v>52</v>
      </c>
      <c r="K39" s="97">
        <v>56</v>
      </c>
      <c r="L39" s="97">
        <v>43</v>
      </c>
      <c r="M39" s="54">
        <v>42</v>
      </c>
      <c r="N39" s="54">
        <v>41</v>
      </c>
      <c r="O39" s="54">
        <v>46</v>
      </c>
      <c r="P39" s="54">
        <v>50</v>
      </c>
      <c r="Q39" s="54">
        <v>45</v>
      </c>
      <c r="R39" s="54">
        <f t="shared" si="0"/>
        <v>-5</v>
      </c>
      <c r="S39" s="55">
        <f t="shared" si="1"/>
        <v>-9.9999999999999978E-2</v>
      </c>
      <c r="T39" s="46"/>
    </row>
    <row r="40" spans="1:20" s="51" customFormat="1" ht="15" customHeight="1" x14ac:dyDescent="0.25">
      <c r="A40" s="153">
        <v>1528</v>
      </c>
      <c r="B40" s="156" t="s">
        <v>1217</v>
      </c>
      <c r="C40" s="155">
        <v>51</v>
      </c>
      <c r="D40" s="97">
        <v>49</v>
      </c>
      <c r="E40" s="97">
        <v>50</v>
      </c>
      <c r="F40" s="37">
        <v>49</v>
      </c>
      <c r="G40" s="97">
        <v>51</v>
      </c>
      <c r="H40" s="97">
        <v>49</v>
      </c>
      <c r="I40" s="97">
        <v>47</v>
      </c>
      <c r="J40" s="97">
        <v>43</v>
      </c>
      <c r="K40" s="97">
        <v>42</v>
      </c>
      <c r="L40" s="97">
        <v>40</v>
      </c>
      <c r="M40" s="54">
        <v>37</v>
      </c>
      <c r="N40" s="54">
        <v>40</v>
      </c>
      <c r="O40" s="54">
        <v>37</v>
      </c>
      <c r="P40" s="54">
        <v>42</v>
      </c>
      <c r="Q40" s="54">
        <v>37</v>
      </c>
      <c r="R40" s="54">
        <f t="shared" si="0"/>
        <v>-5</v>
      </c>
      <c r="S40" s="55">
        <f t="shared" si="1"/>
        <v>-0.11904761904761907</v>
      </c>
      <c r="T40" s="46"/>
    </row>
    <row r="41" spans="1:20" s="51" customFormat="1" ht="15" customHeight="1" x14ac:dyDescent="0.25">
      <c r="A41" s="205"/>
      <c r="B41" s="237"/>
      <c r="C41" s="155"/>
      <c r="D41" s="35"/>
      <c r="E41" s="35"/>
      <c r="F41" s="36"/>
      <c r="G41" s="35"/>
      <c r="H41" s="35"/>
      <c r="I41" s="35"/>
      <c r="J41" s="35"/>
      <c r="K41" s="54"/>
      <c r="L41" s="54"/>
      <c r="M41" s="54"/>
      <c r="N41" s="54"/>
      <c r="O41" s="54"/>
      <c r="P41" s="54"/>
      <c r="Q41" s="54"/>
      <c r="R41" s="54"/>
      <c r="S41" s="55"/>
      <c r="T41" s="46"/>
    </row>
    <row r="42" spans="1:20" s="51" customFormat="1" ht="15" customHeight="1" x14ac:dyDescent="0.25">
      <c r="A42" s="205"/>
      <c r="B42" s="237"/>
      <c r="C42" s="155"/>
      <c r="D42" s="35"/>
      <c r="E42" s="35"/>
      <c r="F42" s="36"/>
      <c r="G42" s="35"/>
      <c r="H42" s="35"/>
      <c r="I42" s="35"/>
      <c r="J42" s="35"/>
      <c r="K42" s="54"/>
      <c r="L42" s="54"/>
      <c r="M42" s="54"/>
      <c r="N42" s="54"/>
      <c r="O42" s="54"/>
      <c r="P42" s="54"/>
      <c r="Q42" s="54"/>
      <c r="R42" s="54"/>
      <c r="S42" s="55"/>
      <c r="T42" s="46"/>
    </row>
    <row r="43" spans="1:20" ht="15" x14ac:dyDescent="0.25">
      <c r="Q43" s="54"/>
    </row>
    <row r="44" spans="1:20" s="51" customFormat="1" ht="15" x14ac:dyDescent="0.25">
      <c r="A44" s="153">
        <v>1512</v>
      </c>
      <c r="B44" s="158" t="s">
        <v>1451</v>
      </c>
      <c r="C44" s="155">
        <v>28</v>
      </c>
      <c r="D44" s="97">
        <v>26</v>
      </c>
      <c r="E44" s="97">
        <v>23</v>
      </c>
      <c r="F44" s="37">
        <v>24</v>
      </c>
      <c r="G44" s="197">
        <v>25</v>
      </c>
      <c r="H44" s="35">
        <v>24</v>
      </c>
      <c r="I44" s="35">
        <v>25</v>
      </c>
      <c r="J44" s="35">
        <v>22</v>
      </c>
      <c r="K44" s="35">
        <v>20</v>
      </c>
      <c r="L44" s="35">
        <v>19</v>
      </c>
      <c r="M44" s="54">
        <v>14</v>
      </c>
      <c r="N44" s="54">
        <v>11</v>
      </c>
      <c r="O44" s="54">
        <v>0</v>
      </c>
      <c r="P44" s="54">
        <v>0</v>
      </c>
      <c r="Q44" s="54"/>
      <c r="R44" s="54"/>
      <c r="S44" s="55"/>
      <c r="T44" s="46"/>
    </row>
    <row r="45" spans="1:20" s="51" customFormat="1" ht="15" x14ac:dyDescent="0.25">
      <c r="A45" s="153">
        <v>1504</v>
      </c>
      <c r="B45" s="158" t="s">
        <v>1221</v>
      </c>
      <c r="C45" s="155">
        <v>19</v>
      </c>
      <c r="D45" s="97">
        <v>17</v>
      </c>
      <c r="E45" s="97">
        <v>17</v>
      </c>
      <c r="F45" s="37">
        <v>16</v>
      </c>
      <c r="G45" s="97">
        <v>18</v>
      </c>
      <c r="H45" s="97">
        <v>12</v>
      </c>
      <c r="I45" s="97">
        <v>12</v>
      </c>
      <c r="J45" s="97">
        <v>8</v>
      </c>
      <c r="K45" s="97">
        <v>0</v>
      </c>
      <c r="L45" s="97"/>
      <c r="M45" s="54"/>
      <c r="N45" s="54"/>
      <c r="O45" s="54"/>
      <c r="P45" s="54"/>
      <c r="Q45" s="54"/>
      <c r="R45" s="54"/>
      <c r="S45" s="55"/>
      <c r="T45" s="46"/>
    </row>
    <row r="46" spans="1:20" s="51" customFormat="1" ht="15" customHeight="1" x14ac:dyDescent="0.25">
      <c r="A46" s="153"/>
      <c r="B46" s="158" t="s">
        <v>1253</v>
      </c>
      <c r="C46" s="155">
        <v>9</v>
      </c>
      <c r="D46" s="97">
        <v>10</v>
      </c>
      <c r="E46" s="97">
        <v>10</v>
      </c>
      <c r="F46" s="37">
        <v>5</v>
      </c>
      <c r="G46" s="356">
        <v>0</v>
      </c>
      <c r="H46" s="54"/>
      <c r="I46" s="54"/>
      <c r="J46" s="35"/>
      <c r="K46" s="35"/>
      <c r="L46" s="54"/>
      <c r="M46" s="54"/>
      <c r="N46" s="54"/>
      <c r="O46" s="54"/>
      <c r="P46" s="54"/>
      <c r="Q46" s="54"/>
      <c r="R46" s="54"/>
      <c r="S46" s="50"/>
      <c r="T46" s="46"/>
    </row>
    <row r="47" spans="1:20" s="51" customFormat="1" ht="15" customHeight="1" x14ac:dyDescent="0.25">
      <c r="A47" s="51">
        <v>1523</v>
      </c>
      <c r="B47" s="158" t="s">
        <v>1236</v>
      </c>
      <c r="C47" s="155">
        <v>11</v>
      </c>
      <c r="D47" s="97">
        <v>11</v>
      </c>
      <c r="E47" s="97">
        <v>9</v>
      </c>
      <c r="F47" s="37">
        <v>11</v>
      </c>
      <c r="G47" s="356">
        <v>15</v>
      </c>
      <c r="H47" s="54">
        <v>15</v>
      </c>
      <c r="I47" s="54">
        <v>15</v>
      </c>
      <c r="J47" s="97">
        <v>11</v>
      </c>
      <c r="K47" s="97">
        <v>12</v>
      </c>
      <c r="L47" s="97">
        <v>11</v>
      </c>
      <c r="M47" s="54"/>
      <c r="N47" s="54"/>
      <c r="O47" s="54"/>
      <c r="P47" s="54"/>
      <c r="Q47" s="54"/>
      <c r="R47" s="54"/>
      <c r="S47" s="55"/>
      <c r="T47" s="46"/>
    </row>
    <row r="48" spans="1:20" s="51" customFormat="1" ht="15" customHeight="1" x14ac:dyDescent="0.25">
      <c r="A48" s="153">
        <v>1526</v>
      </c>
      <c r="B48" s="158" t="s">
        <v>1232</v>
      </c>
      <c r="C48" s="155">
        <v>19</v>
      </c>
      <c r="D48" s="97">
        <v>16</v>
      </c>
      <c r="E48" s="97">
        <v>13</v>
      </c>
      <c r="F48" s="37">
        <v>13</v>
      </c>
      <c r="G48" s="356">
        <v>12</v>
      </c>
      <c r="H48" s="54">
        <v>8</v>
      </c>
      <c r="I48" s="54">
        <v>7</v>
      </c>
      <c r="J48" s="97">
        <v>7</v>
      </c>
      <c r="K48" s="97">
        <v>7</v>
      </c>
      <c r="L48" s="97">
        <v>7</v>
      </c>
      <c r="M48" s="54"/>
      <c r="N48" s="54"/>
      <c r="O48" s="54"/>
      <c r="P48" s="54"/>
      <c r="Q48" s="54"/>
      <c r="R48" s="54"/>
      <c r="S48" s="55"/>
      <c r="T48" s="46"/>
    </row>
    <row r="49" spans="1:21" s="51" customFormat="1" ht="15" customHeight="1" x14ac:dyDescent="0.25">
      <c r="A49" s="153"/>
      <c r="B49" s="158" t="s">
        <v>1252</v>
      </c>
      <c r="C49" s="155">
        <v>7</v>
      </c>
      <c r="D49" s="97">
        <v>6</v>
      </c>
      <c r="E49" s="97">
        <v>6</v>
      </c>
      <c r="F49" s="37">
        <v>6</v>
      </c>
      <c r="G49" s="97">
        <v>5</v>
      </c>
      <c r="H49" s="37">
        <v>0</v>
      </c>
      <c r="I49" s="71"/>
      <c r="J49" s="35"/>
      <c r="K49" s="35"/>
      <c r="L49" s="54"/>
      <c r="M49" s="54"/>
      <c r="N49" s="54"/>
      <c r="O49" s="54"/>
      <c r="P49" s="54"/>
      <c r="Q49" s="54"/>
      <c r="R49" s="54"/>
      <c r="S49" s="50"/>
      <c r="T49" s="46"/>
    </row>
    <row r="50" spans="1:21" s="51" customFormat="1" ht="15" customHeight="1" x14ac:dyDescent="0.25">
      <c r="A50" s="153">
        <v>26479</v>
      </c>
      <c r="B50" s="158" t="s">
        <v>1255</v>
      </c>
      <c r="C50" s="155">
        <v>20</v>
      </c>
      <c r="D50" s="97">
        <v>19</v>
      </c>
      <c r="E50" s="97">
        <v>19</v>
      </c>
      <c r="F50" s="37">
        <v>17</v>
      </c>
      <c r="G50" s="97">
        <v>17</v>
      </c>
      <c r="H50" s="97">
        <v>17</v>
      </c>
      <c r="I50" s="97">
        <v>18</v>
      </c>
      <c r="J50" s="35">
        <v>0</v>
      </c>
      <c r="K50" s="216"/>
      <c r="L50" s="216"/>
      <c r="M50" s="216"/>
      <c r="N50" s="216"/>
      <c r="O50" s="216"/>
      <c r="P50" s="216"/>
      <c r="Q50" s="54"/>
      <c r="R50" s="217"/>
      <c r="S50" s="55"/>
      <c r="T50" s="46"/>
    </row>
    <row r="51" spans="1:21" s="51" customFormat="1" ht="15" customHeight="1" x14ac:dyDescent="0.25">
      <c r="A51" s="153">
        <v>1539</v>
      </c>
      <c r="B51" s="158" t="s">
        <v>1254</v>
      </c>
      <c r="C51" s="155">
        <v>25</v>
      </c>
      <c r="D51" s="97">
        <v>25</v>
      </c>
      <c r="E51" s="97">
        <v>29</v>
      </c>
      <c r="F51" s="37">
        <v>27</v>
      </c>
      <c r="G51" s="97">
        <v>23</v>
      </c>
      <c r="H51" s="97">
        <v>20</v>
      </c>
      <c r="I51" s="97">
        <v>14</v>
      </c>
      <c r="J51" s="35">
        <v>0</v>
      </c>
      <c r="K51" s="35"/>
      <c r="L51" s="216"/>
      <c r="M51" s="216"/>
      <c r="N51" s="216"/>
      <c r="O51" s="216"/>
      <c r="P51" s="216"/>
      <c r="Q51" s="54"/>
      <c r="R51" s="218"/>
      <c r="S51" s="50"/>
      <c r="T51" s="46"/>
    </row>
    <row r="52" spans="1:21" s="51" customFormat="1" ht="15" x14ac:dyDescent="0.25">
      <c r="A52" s="50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0"/>
      <c r="T52" s="46"/>
    </row>
    <row r="53" spans="1:21" s="51" customFormat="1" ht="15" x14ac:dyDescent="0.25">
      <c r="A53" s="50"/>
      <c r="B53" s="159" t="s">
        <v>1476</v>
      </c>
      <c r="C53" s="54">
        <f t="shared" ref="C53:M53" si="2">SUM(C3:C52)</f>
        <v>2152</v>
      </c>
      <c r="D53" s="160">
        <f t="shared" si="2"/>
        <v>2118</v>
      </c>
      <c r="E53" s="160">
        <f t="shared" si="2"/>
        <v>2105</v>
      </c>
      <c r="F53" s="160">
        <f t="shared" si="2"/>
        <v>2095</v>
      </c>
      <c r="G53" s="160">
        <f t="shared" si="2"/>
        <v>2042</v>
      </c>
      <c r="H53" s="160">
        <f t="shared" si="2"/>
        <v>2028</v>
      </c>
      <c r="I53" s="160">
        <f t="shared" si="2"/>
        <v>1996</v>
      </c>
      <c r="J53" s="160">
        <f t="shared" si="2"/>
        <v>1908</v>
      </c>
      <c r="K53" s="160">
        <f t="shared" si="2"/>
        <v>1875</v>
      </c>
      <c r="L53" s="160">
        <f t="shared" si="2"/>
        <v>1817</v>
      </c>
      <c r="M53" s="160">
        <f t="shared" si="2"/>
        <v>1772</v>
      </c>
      <c r="N53" s="160">
        <v>1752</v>
      </c>
      <c r="O53" s="160">
        <v>1726</v>
      </c>
      <c r="P53" s="57">
        <f>SUM(P$3:P52)</f>
        <v>1650</v>
      </c>
      <c r="Q53" s="57">
        <f>SUM(Q$3:Q52)</f>
        <v>1745</v>
      </c>
      <c r="R53" s="54">
        <f>SUM(R$3:R52)</f>
        <v>95</v>
      </c>
      <c r="S53" s="55">
        <f>(Q53/P53)-1</f>
        <v>5.7575757575757613E-2</v>
      </c>
      <c r="T53" s="46"/>
    </row>
    <row r="54" spans="1:21" s="51" customFormat="1" ht="15" x14ac:dyDescent="0.25">
      <c r="A54" s="50"/>
      <c r="C54" s="54"/>
      <c r="D54" s="54">
        <f>D53-C53</f>
        <v>-34</v>
      </c>
      <c r="E54" s="54">
        <f>E53-D53</f>
        <v>-13</v>
      </c>
      <c r="F54" s="54">
        <f>F53-E53</f>
        <v>-10</v>
      </c>
      <c r="G54" s="54">
        <f>G53-F53</f>
        <v>-53</v>
      </c>
      <c r="H54" s="54">
        <f t="shared" ref="H54:N54" si="3">SUM(H53-G53)</f>
        <v>-14</v>
      </c>
      <c r="I54" s="54">
        <f t="shared" si="3"/>
        <v>-32</v>
      </c>
      <c r="J54" s="54">
        <f t="shared" si="3"/>
        <v>-88</v>
      </c>
      <c r="K54" s="54">
        <f t="shared" si="3"/>
        <v>-33</v>
      </c>
      <c r="L54" s="54">
        <f t="shared" si="3"/>
        <v>-58</v>
      </c>
      <c r="M54" s="54">
        <f t="shared" si="3"/>
        <v>-45</v>
      </c>
      <c r="N54" s="54">
        <f t="shared" si="3"/>
        <v>-20</v>
      </c>
      <c r="O54" s="54">
        <v>-26</v>
      </c>
      <c r="P54" s="54">
        <f>SUM(P53-O53)</f>
        <v>-76</v>
      </c>
      <c r="Q54" s="54">
        <f>SUM(Q53-P53)</f>
        <v>95</v>
      </c>
      <c r="R54" s="54"/>
      <c r="S54" s="50"/>
      <c r="T54" s="46"/>
    </row>
    <row r="55" spans="1:21" s="51" customFormat="1" ht="15" x14ac:dyDescent="0.25">
      <c r="A55" s="50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0"/>
      <c r="T55" s="46"/>
    </row>
    <row r="56" spans="1:21" s="51" customFormat="1" ht="15" x14ac:dyDescent="0.25">
      <c r="A56" s="50"/>
      <c r="B56" s="350" t="s">
        <v>1407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0"/>
      <c r="T56" s="46"/>
    </row>
    <row r="57" spans="1:21" s="51" customFormat="1" ht="15" x14ac:dyDescent="0.25">
      <c r="A57" s="50"/>
      <c r="B57" s="345" t="s">
        <v>1408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0"/>
      <c r="T57" s="46"/>
    </row>
    <row r="58" spans="1:21" s="51" customFormat="1" ht="15" x14ac:dyDescent="0.25">
      <c r="A58" s="50"/>
      <c r="B58" s="346" t="s">
        <v>1409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0"/>
      <c r="T58" s="46"/>
    </row>
    <row r="59" spans="1:21" s="51" customFormat="1" ht="15" x14ac:dyDescent="0.25">
      <c r="A59" s="50"/>
      <c r="B59" s="347" t="s">
        <v>1410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0"/>
      <c r="T59" s="46"/>
    </row>
    <row r="60" spans="1:21" s="51" customFormat="1" ht="15" x14ac:dyDescent="0.25">
      <c r="A60" s="50"/>
      <c r="B60" s="348" t="s">
        <v>1411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0"/>
      <c r="T60" s="1"/>
    </row>
    <row r="61" spans="1:21" s="51" customFormat="1" ht="15" x14ac:dyDescent="0.25">
      <c r="A61" s="50"/>
      <c r="B61" s="349" t="s">
        <v>1412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0"/>
      <c r="T61" s="1"/>
    </row>
    <row r="62" spans="1:21" s="51" customFormat="1" ht="15" x14ac:dyDescent="0.25">
      <c r="A62" s="50"/>
      <c r="B62" s="230" t="s">
        <v>1520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0"/>
      <c r="T62" s="1"/>
    </row>
    <row r="63" spans="1:21" s="51" customFormat="1" ht="15" x14ac:dyDescent="0.25">
      <c r="A63" s="44"/>
      <c r="B63" s="353" t="s">
        <v>1623</v>
      </c>
      <c r="C63" s="45"/>
      <c r="D63" s="45"/>
      <c r="E63" s="45"/>
      <c r="F63" s="45"/>
      <c r="G63" s="45"/>
      <c r="H63" s="45"/>
      <c r="I63" s="45"/>
      <c r="J63" s="45"/>
      <c r="K63" s="54"/>
      <c r="L63" s="54"/>
      <c r="M63" s="54"/>
      <c r="N63" s="54"/>
      <c r="O63" s="54"/>
      <c r="P63" s="54"/>
      <c r="Q63" s="54"/>
      <c r="R63" s="54"/>
      <c r="S63" s="50"/>
      <c r="T63" s="1"/>
    </row>
    <row r="64" spans="1:21" s="51" customFormat="1" ht="15" x14ac:dyDescent="0.25">
      <c r="A64" s="50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0"/>
      <c r="T64" s="46"/>
      <c r="U64" s="52"/>
    </row>
    <row r="65" spans="1:21" s="51" customFormat="1" ht="15" x14ac:dyDescent="0.25">
      <c r="A65" s="50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0"/>
      <c r="T65" s="46"/>
      <c r="U65" s="52"/>
    </row>
    <row r="66" spans="1:21" s="51" customFormat="1" ht="15" x14ac:dyDescent="0.25">
      <c r="A66" s="50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0"/>
      <c r="T66" s="46"/>
      <c r="U66" s="52"/>
    </row>
    <row r="67" spans="1:21" s="51" customFormat="1" ht="15" x14ac:dyDescent="0.25">
      <c r="A67" s="50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0"/>
      <c r="T67" s="46"/>
      <c r="U67" s="52"/>
    </row>
    <row r="68" spans="1:21" s="51" customFormat="1" ht="15" x14ac:dyDescent="0.25">
      <c r="A68" s="50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0"/>
      <c r="T68" s="46"/>
      <c r="U68" s="52"/>
    </row>
    <row r="69" spans="1:21" s="51" customFormat="1" ht="15" x14ac:dyDescent="0.25">
      <c r="A69" s="50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46"/>
      <c r="U69" s="52"/>
    </row>
    <row r="70" spans="1:21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46"/>
      <c r="U70" s="52"/>
    </row>
    <row r="71" spans="1:21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46"/>
      <c r="U71" s="52"/>
    </row>
    <row r="72" spans="1:21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46"/>
      <c r="U72" s="52"/>
    </row>
    <row r="73" spans="1:21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46"/>
      <c r="U73" s="52"/>
    </row>
    <row r="74" spans="1:21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46"/>
      <c r="U74" s="52"/>
    </row>
    <row r="75" spans="1:21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  <c r="U75" s="52"/>
    </row>
    <row r="76" spans="1:21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46"/>
      <c r="U76" s="52"/>
    </row>
    <row r="77" spans="1:21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46"/>
      <c r="U77" s="52"/>
    </row>
    <row r="78" spans="1:21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46"/>
      <c r="U78" s="52"/>
    </row>
    <row r="79" spans="1:21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46"/>
      <c r="U79" s="52"/>
    </row>
    <row r="80" spans="1:21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46"/>
      <c r="U80" s="52"/>
    </row>
    <row r="81" spans="1:21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46"/>
      <c r="U81" s="52"/>
    </row>
    <row r="82" spans="1:21" s="51" customFormat="1" ht="15" x14ac:dyDescent="0.25">
      <c r="A82" s="50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46"/>
      <c r="U82" s="52"/>
    </row>
    <row r="83" spans="1:21" s="51" customFormat="1" ht="15" x14ac:dyDescent="0.25">
      <c r="A83" s="5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46"/>
      <c r="U83" s="52"/>
    </row>
    <row r="84" spans="1:21" s="51" customFormat="1" ht="15" x14ac:dyDescent="0.25">
      <c r="A84" s="50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46"/>
      <c r="U84" s="52"/>
    </row>
    <row r="85" spans="1:21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46"/>
      <c r="U85" s="52"/>
    </row>
    <row r="86" spans="1:21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46"/>
      <c r="U86" s="52"/>
    </row>
    <row r="87" spans="1:21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46"/>
      <c r="U87" s="52"/>
    </row>
    <row r="88" spans="1:21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  <c r="U88" s="52"/>
    </row>
    <row r="89" spans="1:21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1:21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1:21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1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1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1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1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1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mergeCells count="1">
    <mergeCell ref="R1:S1"/>
  </mergeCells>
  <phoneticPr fontId="4" type="noConversion"/>
  <conditionalFormatting sqref="A3:A40">
    <cfRule type="expression" dxfId="204" priority="4">
      <formula>S3&lt;-0.0999</formula>
    </cfRule>
    <cfRule type="expression" dxfId="203" priority="7">
      <formula>Q3&lt;20</formula>
    </cfRule>
  </conditionalFormatting>
  <conditionalFormatting sqref="B3:B40">
    <cfRule type="expression" dxfId="202" priority="26">
      <formula>$R3&gt;0</formula>
    </cfRule>
    <cfRule type="expression" dxfId="201" priority="27">
      <formula>$R3=0</formula>
    </cfRule>
    <cfRule type="expression" dxfId="200" priority="28">
      <formula>$R3&lt;0</formula>
    </cfRule>
  </conditionalFormatting>
  <conditionalFormatting sqref="P53:Q53">
    <cfRule type="expression" dxfId="199" priority="8">
      <formula>P54&lt;0</formula>
    </cfRule>
    <cfRule type="expression" dxfId="198" priority="9">
      <formula>P54=0</formula>
    </cfRule>
    <cfRule type="expression" dxfId="197" priority="10">
      <formula>P54&gt;0</formula>
    </cfRule>
  </conditionalFormatting>
  <conditionalFormatting sqref="Q3:Q40">
    <cfRule type="expression" dxfId="196" priority="2">
      <formula>Q3&lt;20</formula>
    </cfRule>
  </conditionalFormatting>
  <conditionalFormatting sqref="S3:S40">
    <cfRule type="expression" dxfId="195" priority="3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6581-9C4D-4EC1-A488-411F9BEF75F6}">
  <sheetPr codeName="Sheet6">
    <tabColor theme="8" tint="0.79998168889431442"/>
    <pageSetUpPr fitToPage="1"/>
  </sheetPr>
  <dimension ref="A1:W292"/>
  <sheetViews>
    <sheetView topLeftCell="A21" zoomScale="90" zoomScaleNormal="90" zoomScalePageLayoutView="80" workbookViewId="0">
      <selection activeCell="U59" sqref="U59"/>
    </sheetView>
  </sheetViews>
  <sheetFormatPr defaultRowHeight="12.75" x14ac:dyDescent="0.2"/>
  <cols>
    <col min="1" max="1" width="7.5" style="44" customWidth="1"/>
    <col min="2" max="2" width="33.5" style="1" customWidth="1"/>
    <col min="3" max="3" width="9.875" style="1" customWidth="1"/>
    <col min="4" max="4" width="10.125" style="1" customWidth="1"/>
    <col min="5" max="5" width="11" style="1" customWidth="1"/>
    <col min="6" max="6" width="9.5" style="1" bestFit="1" customWidth="1"/>
    <col min="7" max="7" width="10" style="1" customWidth="1"/>
    <col min="8" max="8" width="9.5" style="1" customWidth="1"/>
    <col min="9" max="9" width="9.875" style="1" customWidth="1"/>
    <col min="10" max="11" width="9.5" style="1" customWidth="1"/>
    <col min="12" max="16" width="11.5" style="1" customWidth="1"/>
    <col min="17" max="17" width="12" style="1" customWidth="1"/>
    <col min="18" max="18" width="8.125" style="1" customWidth="1"/>
    <col min="19" max="19" width="8.5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" customHeight="1" x14ac:dyDescent="0.25">
      <c r="A1" s="50"/>
      <c r="B1" s="140" t="s">
        <v>1256</v>
      </c>
      <c r="H1" s="52"/>
      <c r="I1" s="52"/>
      <c r="J1" s="52"/>
      <c r="K1" s="52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45393</v>
      </c>
      <c r="R2" s="31" t="s">
        <v>1595</v>
      </c>
      <c r="S2" s="31" t="s">
        <v>45</v>
      </c>
      <c r="T2" s="276"/>
    </row>
    <row r="3" spans="1:20" s="51" customFormat="1" ht="15" x14ac:dyDescent="0.25">
      <c r="A3" s="185">
        <v>1566</v>
      </c>
      <c r="B3" s="145" t="s">
        <v>1282</v>
      </c>
      <c r="C3" s="88">
        <v>36</v>
      </c>
      <c r="D3" s="88">
        <v>43</v>
      </c>
      <c r="E3" s="88">
        <v>42</v>
      </c>
      <c r="F3" s="88">
        <v>37</v>
      </c>
      <c r="G3" s="88">
        <v>41</v>
      </c>
      <c r="H3" s="186">
        <v>48</v>
      </c>
      <c r="I3" s="187">
        <v>46</v>
      </c>
      <c r="J3" s="4">
        <v>49</v>
      </c>
      <c r="K3" s="187">
        <v>49</v>
      </c>
      <c r="L3" s="187">
        <v>49</v>
      </c>
      <c r="M3" s="187">
        <v>48</v>
      </c>
      <c r="N3" s="187">
        <v>48</v>
      </c>
      <c r="O3" s="187">
        <v>32</v>
      </c>
      <c r="P3" s="54">
        <v>31</v>
      </c>
      <c r="Q3" s="54">
        <v>44</v>
      </c>
      <c r="R3" s="54">
        <f t="shared" ref="R3:R34" si="0">Q3-P3</f>
        <v>13</v>
      </c>
      <c r="S3" s="55">
        <f t="shared" ref="S3:S34" si="1">(Q3/P3)-1</f>
        <v>0.41935483870967749</v>
      </c>
      <c r="T3" s="1"/>
    </row>
    <row r="4" spans="1:20" s="51" customFormat="1" ht="15" x14ac:dyDescent="0.25">
      <c r="A4" s="185">
        <v>1552</v>
      </c>
      <c r="B4" s="87" t="s">
        <v>1275</v>
      </c>
      <c r="C4" s="88">
        <v>10</v>
      </c>
      <c r="D4" s="88">
        <v>10</v>
      </c>
      <c r="E4" s="88">
        <v>10</v>
      </c>
      <c r="F4" s="88">
        <v>10</v>
      </c>
      <c r="G4" s="88">
        <v>10</v>
      </c>
      <c r="H4" s="186">
        <v>10</v>
      </c>
      <c r="I4" s="187">
        <v>11</v>
      </c>
      <c r="J4" s="4">
        <v>9</v>
      </c>
      <c r="K4" s="187">
        <v>9</v>
      </c>
      <c r="L4" s="187">
        <v>9</v>
      </c>
      <c r="M4" s="187">
        <v>11</v>
      </c>
      <c r="N4" s="187">
        <v>11</v>
      </c>
      <c r="O4" s="187">
        <v>10</v>
      </c>
      <c r="P4" s="54">
        <v>8</v>
      </c>
      <c r="Q4" s="54">
        <v>10</v>
      </c>
      <c r="R4" s="54">
        <f t="shared" si="0"/>
        <v>2</v>
      </c>
      <c r="S4" s="55">
        <f t="shared" si="1"/>
        <v>0.25</v>
      </c>
      <c r="T4" s="1"/>
    </row>
    <row r="5" spans="1:20" s="51" customFormat="1" ht="15" x14ac:dyDescent="0.25">
      <c r="A5" s="185">
        <v>1617</v>
      </c>
      <c r="B5" s="87" t="s">
        <v>1091</v>
      </c>
      <c r="C5" s="88"/>
      <c r="D5" s="88"/>
      <c r="E5" s="88"/>
      <c r="F5" s="88"/>
      <c r="G5" s="88"/>
      <c r="H5" s="186">
        <v>16</v>
      </c>
      <c r="I5" s="187">
        <v>16</v>
      </c>
      <c r="J5" s="4">
        <v>14</v>
      </c>
      <c r="K5" s="187">
        <v>14</v>
      </c>
      <c r="L5" s="187">
        <v>13</v>
      </c>
      <c r="M5" s="187">
        <v>10</v>
      </c>
      <c r="N5" s="187">
        <v>13</v>
      </c>
      <c r="O5" s="187">
        <v>9</v>
      </c>
      <c r="P5" s="54">
        <v>9</v>
      </c>
      <c r="Q5" s="54">
        <v>11</v>
      </c>
      <c r="R5" s="54">
        <f t="shared" si="0"/>
        <v>2</v>
      </c>
      <c r="S5" s="55">
        <f t="shared" si="1"/>
        <v>0.22222222222222232</v>
      </c>
      <c r="T5" s="1"/>
    </row>
    <row r="6" spans="1:20" s="51" customFormat="1" ht="15" x14ac:dyDescent="0.25">
      <c r="A6" s="185">
        <v>1582</v>
      </c>
      <c r="B6" s="87" t="s">
        <v>1108</v>
      </c>
      <c r="C6" s="88">
        <v>57</v>
      </c>
      <c r="D6" s="88">
        <v>52</v>
      </c>
      <c r="E6" s="88">
        <v>48</v>
      </c>
      <c r="F6" s="88">
        <v>49</v>
      </c>
      <c r="G6" s="88">
        <v>49</v>
      </c>
      <c r="H6" s="186">
        <v>50</v>
      </c>
      <c r="I6" s="187">
        <v>46</v>
      </c>
      <c r="J6" s="4">
        <v>41</v>
      </c>
      <c r="K6" s="187">
        <v>41</v>
      </c>
      <c r="L6" s="187">
        <v>36</v>
      </c>
      <c r="M6" s="187">
        <v>30</v>
      </c>
      <c r="N6" s="187">
        <v>29</v>
      </c>
      <c r="O6" s="187">
        <v>32</v>
      </c>
      <c r="P6" s="54">
        <v>29</v>
      </c>
      <c r="Q6" s="54">
        <v>35</v>
      </c>
      <c r="R6" s="54">
        <f t="shared" si="0"/>
        <v>6</v>
      </c>
      <c r="S6" s="55">
        <f t="shared" si="1"/>
        <v>0.2068965517241379</v>
      </c>
      <c r="T6" s="1"/>
    </row>
    <row r="7" spans="1:20" s="51" customFormat="1" ht="15" x14ac:dyDescent="0.25">
      <c r="A7" s="185">
        <v>24865</v>
      </c>
      <c r="B7" s="145" t="s">
        <v>1094</v>
      </c>
      <c r="C7" s="88">
        <v>66</v>
      </c>
      <c r="D7" s="88">
        <v>64</v>
      </c>
      <c r="E7" s="88">
        <v>66</v>
      </c>
      <c r="F7" s="88">
        <v>63</v>
      </c>
      <c r="G7" s="88">
        <v>63</v>
      </c>
      <c r="H7" s="186">
        <v>65</v>
      </c>
      <c r="I7" s="187">
        <v>60</v>
      </c>
      <c r="J7" s="4">
        <v>61</v>
      </c>
      <c r="K7" s="187">
        <v>61</v>
      </c>
      <c r="L7" s="187">
        <v>61</v>
      </c>
      <c r="M7" s="187">
        <v>59</v>
      </c>
      <c r="N7" s="187">
        <v>62</v>
      </c>
      <c r="O7" s="187">
        <v>58</v>
      </c>
      <c r="P7" s="54">
        <v>63</v>
      </c>
      <c r="Q7" s="54">
        <v>75</v>
      </c>
      <c r="R7" s="54">
        <f t="shared" si="0"/>
        <v>12</v>
      </c>
      <c r="S7" s="55">
        <f t="shared" si="1"/>
        <v>0.19047619047619047</v>
      </c>
      <c r="T7" s="1"/>
    </row>
    <row r="8" spans="1:20" s="51" customFormat="1" ht="15" x14ac:dyDescent="0.25">
      <c r="A8" s="185">
        <v>1601</v>
      </c>
      <c r="B8" s="87" t="s">
        <v>1088</v>
      </c>
      <c r="C8" s="88">
        <v>14</v>
      </c>
      <c r="D8" s="88">
        <v>15</v>
      </c>
      <c r="E8" s="88">
        <v>16</v>
      </c>
      <c r="F8" s="88">
        <v>14</v>
      </c>
      <c r="G8" s="88">
        <v>15</v>
      </c>
      <c r="H8" s="186">
        <v>18</v>
      </c>
      <c r="I8" s="187">
        <v>17</v>
      </c>
      <c r="J8" s="4">
        <v>20</v>
      </c>
      <c r="K8" s="187">
        <v>20</v>
      </c>
      <c r="L8" s="187">
        <v>20</v>
      </c>
      <c r="M8" s="187">
        <v>20</v>
      </c>
      <c r="N8" s="187">
        <v>20</v>
      </c>
      <c r="O8" s="187">
        <v>19</v>
      </c>
      <c r="P8" s="54">
        <v>18</v>
      </c>
      <c r="Q8" s="54">
        <v>21</v>
      </c>
      <c r="R8" s="54">
        <f t="shared" si="0"/>
        <v>3</v>
      </c>
      <c r="S8" s="55">
        <f t="shared" si="1"/>
        <v>0.16666666666666674</v>
      </c>
      <c r="T8" s="1"/>
    </row>
    <row r="9" spans="1:20" s="51" customFormat="1" ht="15" x14ac:dyDescent="0.25">
      <c r="A9" s="185">
        <v>1568</v>
      </c>
      <c r="B9" s="87" t="s">
        <v>1283</v>
      </c>
      <c r="C9" s="88">
        <v>46</v>
      </c>
      <c r="D9" s="88">
        <v>53</v>
      </c>
      <c r="E9" s="88">
        <v>42</v>
      </c>
      <c r="F9" s="88">
        <v>41</v>
      </c>
      <c r="G9" s="88">
        <v>44</v>
      </c>
      <c r="H9" s="186">
        <v>43</v>
      </c>
      <c r="I9" s="187">
        <v>37</v>
      </c>
      <c r="J9" s="4">
        <v>37</v>
      </c>
      <c r="K9" s="187">
        <v>37</v>
      </c>
      <c r="L9" s="187">
        <v>39</v>
      </c>
      <c r="M9" s="187">
        <v>37</v>
      </c>
      <c r="N9" s="187">
        <v>40</v>
      </c>
      <c r="O9" s="187">
        <v>36</v>
      </c>
      <c r="P9" s="54">
        <v>38</v>
      </c>
      <c r="Q9" s="54">
        <v>42</v>
      </c>
      <c r="R9" s="54">
        <f t="shared" si="0"/>
        <v>4</v>
      </c>
      <c r="S9" s="55">
        <f t="shared" si="1"/>
        <v>0.10526315789473695</v>
      </c>
      <c r="T9" s="1"/>
    </row>
    <row r="10" spans="1:20" s="51" customFormat="1" ht="15" x14ac:dyDescent="0.25">
      <c r="A10" s="185">
        <v>1563</v>
      </c>
      <c r="B10" s="142" t="s">
        <v>1280</v>
      </c>
      <c r="C10" s="88">
        <v>29</v>
      </c>
      <c r="D10" s="88">
        <v>28</v>
      </c>
      <c r="E10" s="88">
        <v>26</v>
      </c>
      <c r="F10" s="88">
        <v>20</v>
      </c>
      <c r="G10" s="88">
        <v>25</v>
      </c>
      <c r="H10" s="186">
        <v>19</v>
      </c>
      <c r="I10" s="187">
        <v>22</v>
      </c>
      <c r="J10" s="4">
        <v>13</v>
      </c>
      <c r="K10" s="187">
        <v>13</v>
      </c>
      <c r="L10" s="187">
        <v>13</v>
      </c>
      <c r="M10" s="187">
        <v>14</v>
      </c>
      <c r="N10" s="187">
        <v>11</v>
      </c>
      <c r="O10" s="187">
        <v>11</v>
      </c>
      <c r="P10" s="54">
        <v>10</v>
      </c>
      <c r="Q10" s="54">
        <v>11</v>
      </c>
      <c r="R10" s="54">
        <f t="shared" si="0"/>
        <v>1</v>
      </c>
      <c r="S10" s="55">
        <f t="shared" si="1"/>
        <v>0.10000000000000009</v>
      </c>
      <c r="T10" s="1"/>
    </row>
    <row r="11" spans="1:20" s="51" customFormat="1" ht="15" x14ac:dyDescent="0.25">
      <c r="A11" s="185">
        <v>21665</v>
      </c>
      <c r="B11" s="142" t="s">
        <v>1100</v>
      </c>
      <c r="C11" s="88">
        <v>132</v>
      </c>
      <c r="D11" s="88">
        <v>133</v>
      </c>
      <c r="E11" s="88">
        <v>123</v>
      </c>
      <c r="F11" s="88">
        <v>125</v>
      </c>
      <c r="G11" s="88">
        <v>122</v>
      </c>
      <c r="H11" s="186">
        <v>115</v>
      </c>
      <c r="I11" s="187">
        <v>99</v>
      </c>
      <c r="J11" s="4">
        <v>102</v>
      </c>
      <c r="K11" s="187">
        <v>102</v>
      </c>
      <c r="L11" s="187">
        <v>87</v>
      </c>
      <c r="M11" s="187">
        <v>67</v>
      </c>
      <c r="N11" s="187">
        <v>69</v>
      </c>
      <c r="O11" s="187">
        <v>68</v>
      </c>
      <c r="P11" s="54">
        <v>64</v>
      </c>
      <c r="Q11" s="54">
        <v>69</v>
      </c>
      <c r="R11" s="54">
        <f t="shared" si="0"/>
        <v>5</v>
      </c>
      <c r="S11" s="55">
        <f t="shared" si="1"/>
        <v>7.8125E-2</v>
      </c>
      <c r="T11" s="1"/>
    </row>
    <row r="12" spans="1:20" s="51" customFormat="1" ht="15" x14ac:dyDescent="0.25">
      <c r="A12" s="185">
        <v>1581</v>
      </c>
      <c r="B12" s="145" t="s">
        <v>1265</v>
      </c>
      <c r="C12" s="88">
        <v>28</v>
      </c>
      <c r="D12" s="88">
        <v>26</v>
      </c>
      <c r="E12" s="88">
        <v>38</v>
      </c>
      <c r="F12" s="88">
        <v>38</v>
      </c>
      <c r="G12" s="88">
        <v>34</v>
      </c>
      <c r="H12" s="186">
        <v>32</v>
      </c>
      <c r="I12" s="187">
        <v>32</v>
      </c>
      <c r="J12" s="4">
        <v>38</v>
      </c>
      <c r="K12" s="187">
        <v>38</v>
      </c>
      <c r="L12" s="187">
        <v>38</v>
      </c>
      <c r="M12" s="187">
        <v>38</v>
      </c>
      <c r="N12" s="187">
        <v>36</v>
      </c>
      <c r="O12" s="187">
        <v>38</v>
      </c>
      <c r="P12" s="54">
        <v>32</v>
      </c>
      <c r="Q12" s="54">
        <v>34</v>
      </c>
      <c r="R12" s="54">
        <f t="shared" si="0"/>
        <v>2</v>
      </c>
      <c r="S12" s="55">
        <f t="shared" si="1"/>
        <v>6.25E-2</v>
      </c>
      <c r="T12" s="1"/>
    </row>
    <row r="13" spans="1:20" s="51" customFormat="1" ht="15" x14ac:dyDescent="0.25">
      <c r="A13" s="185">
        <v>1593</v>
      </c>
      <c r="B13" s="87" t="s">
        <v>1098</v>
      </c>
      <c r="C13" s="88">
        <v>69</v>
      </c>
      <c r="D13" s="88">
        <v>70</v>
      </c>
      <c r="E13" s="88">
        <v>67</v>
      </c>
      <c r="F13" s="88">
        <v>64</v>
      </c>
      <c r="G13" s="88">
        <v>60</v>
      </c>
      <c r="H13" s="186">
        <v>54</v>
      </c>
      <c r="I13" s="187">
        <v>59</v>
      </c>
      <c r="J13" s="4">
        <v>56</v>
      </c>
      <c r="K13" s="187">
        <v>56</v>
      </c>
      <c r="L13" s="187">
        <v>53</v>
      </c>
      <c r="M13" s="187">
        <v>51</v>
      </c>
      <c r="N13" s="187">
        <v>60</v>
      </c>
      <c r="O13" s="187">
        <v>67</v>
      </c>
      <c r="P13" s="54">
        <v>71</v>
      </c>
      <c r="Q13" s="54">
        <v>75</v>
      </c>
      <c r="R13" s="54">
        <f t="shared" si="0"/>
        <v>4</v>
      </c>
      <c r="S13" s="55">
        <f t="shared" si="1"/>
        <v>5.6338028169014009E-2</v>
      </c>
      <c r="T13" s="1"/>
    </row>
    <row r="14" spans="1:20" s="51" customFormat="1" ht="15" x14ac:dyDescent="0.25">
      <c r="A14" s="185">
        <v>1548</v>
      </c>
      <c r="B14" s="87" t="s">
        <v>1273</v>
      </c>
      <c r="C14" s="88">
        <v>42</v>
      </c>
      <c r="D14" s="88">
        <v>42</v>
      </c>
      <c r="E14" s="88">
        <v>39</v>
      </c>
      <c r="F14" s="88">
        <v>42</v>
      </c>
      <c r="G14" s="88">
        <v>39</v>
      </c>
      <c r="H14" s="186">
        <v>34</v>
      </c>
      <c r="I14" s="187">
        <v>36</v>
      </c>
      <c r="J14" s="4">
        <v>31</v>
      </c>
      <c r="K14" s="187">
        <v>31</v>
      </c>
      <c r="L14" s="187">
        <v>31</v>
      </c>
      <c r="M14" s="187">
        <v>35</v>
      </c>
      <c r="N14" s="187">
        <v>30</v>
      </c>
      <c r="O14" s="187">
        <v>30</v>
      </c>
      <c r="P14" s="54">
        <v>25</v>
      </c>
      <c r="Q14" s="54">
        <v>26</v>
      </c>
      <c r="R14" s="54">
        <f t="shared" si="0"/>
        <v>1</v>
      </c>
      <c r="S14" s="55">
        <f t="shared" si="1"/>
        <v>4.0000000000000036E-2</v>
      </c>
      <c r="T14" s="1"/>
    </row>
    <row r="15" spans="1:20" s="51" customFormat="1" ht="15" x14ac:dyDescent="0.25">
      <c r="A15" s="185">
        <v>1554</v>
      </c>
      <c r="B15" s="87" t="s">
        <v>1263</v>
      </c>
      <c r="C15" s="88">
        <v>46</v>
      </c>
      <c r="D15" s="88">
        <v>45</v>
      </c>
      <c r="E15" s="88">
        <v>40</v>
      </c>
      <c r="F15" s="88">
        <v>44</v>
      </c>
      <c r="G15" s="88">
        <v>48</v>
      </c>
      <c r="H15" s="186">
        <v>34</v>
      </c>
      <c r="I15" s="187">
        <v>31</v>
      </c>
      <c r="J15" s="4">
        <v>38</v>
      </c>
      <c r="K15" s="187">
        <v>38</v>
      </c>
      <c r="L15" s="187">
        <v>46</v>
      </c>
      <c r="M15" s="187">
        <v>41</v>
      </c>
      <c r="N15" s="187">
        <v>36</v>
      </c>
      <c r="O15" s="187">
        <v>27</v>
      </c>
      <c r="P15" s="54">
        <v>28</v>
      </c>
      <c r="Q15" s="54">
        <v>29</v>
      </c>
      <c r="R15" s="54">
        <f t="shared" si="0"/>
        <v>1</v>
      </c>
      <c r="S15" s="55">
        <f t="shared" si="1"/>
        <v>3.5714285714285809E-2</v>
      </c>
      <c r="T15" s="1"/>
    </row>
    <row r="16" spans="1:20" s="51" customFormat="1" ht="15" x14ac:dyDescent="0.25">
      <c r="A16" s="185">
        <v>1570</v>
      </c>
      <c r="B16" s="87" t="s">
        <v>1270</v>
      </c>
      <c r="C16" s="88">
        <v>166</v>
      </c>
      <c r="D16" s="88">
        <v>165</v>
      </c>
      <c r="E16" s="88">
        <v>169</v>
      </c>
      <c r="F16" s="88">
        <v>162</v>
      </c>
      <c r="G16" s="88">
        <v>161</v>
      </c>
      <c r="H16" s="186">
        <v>172</v>
      </c>
      <c r="I16" s="187">
        <v>160</v>
      </c>
      <c r="J16" s="4">
        <v>139</v>
      </c>
      <c r="K16" s="187">
        <v>139</v>
      </c>
      <c r="L16" s="187">
        <v>123</v>
      </c>
      <c r="M16" s="187">
        <v>117</v>
      </c>
      <c r="N16" s="187">
        <v>109</v>
      </c>
      <c r="O16" s="187">
        <v>103</v>
      </c>
      <c r="P16" s="54">
        <v>98</v>
      </c>
      <c r="Q16" s="54">
        <v>101</v>
      </c>
      <c r="R16" s="54">
        <f t="shared" si="0"/>
        <v>3</v>
      </c>
      <c r="S16" s="55">
        <f t="shared" si="1"/>
        <v>3.0612244897959107E-2</v>
      </c>
      <c r="T16" s="1"/>
    </row>
    <row r="17" spans="1:20" s="51" customFormat="1" ht="15" x14ac:dyDescent="0.25">
      <c r="A17" s="185">
        <v>1547</v>
      </c>
      <c r="B17" s="87" t="s">
        <v>1095</v>
      </c>
      <c r="C17" s="88">
        <v>44</v>
      </c>
      <c r="D17" s="88">
        <v>47</v>
      </c>
      <c r="E17" s="88">
        <v>48</v>
      </c>
      <c r="F17" s="88">
        <v>56</v>
      </c>
      <c r="G17" s="88">
        <v>60</v>
      </c>
      <c r="H17" s="186">
        <v>63</v>
      </c>
      <c r="I17" s="187">
        <v>64</v>
      </c>
      <c r="J17" s="4">
        <v>57</v>
      </c>
      <c r="K17" s="187">
        <v>57</v>
      </c>
      <c r="L17" s="187">
        <v>54</v>
      </c>
      <c r="M17" s="187">
        <v>46</v>
      </c>
      <c r="N17" s="187">
        <v>47</v>
      </c>
      <c r="O17" s="187">
        <v>44</v>
      </c>
      <c r="P17" s="54">
        <v>44</v>
      </c>
      <c r="Q17" s="54">
        <v>45</v>
      </c>
      <c r="R17" s="54">
        <f t="shared" si="0"/>
        <v>1</v>
      </c>
      <c r="S17" s="55">
        <f t="shared" si="1"/>
        <v>2.2727272727272707E-2</v>
      </c>
      <c r="T17" s="1"/>
    </row>
    <row r="18" spans="1:20" s="51" customFormat="1" ht="15" x14ac:dyDescent="0.25">
      <c r="A18" s="185">
        <v>1598</v>
      </c>
      <c r="B18" s="145" t="s">
        <v>1271</v>
      </c>
      <c r="C18" s="88">
        <v>364</v>
      </c>
      <c r="D18" s="88">
        <v>368</v>
      </c>
      <c r="E18" s="88">
        <v>378</v>
      </c>
      <c r="F18" s="88">
        <v>390</v>
      </c>
      <c r="G18" s="88">
        <v>384</v>
      </c>
      <c r="H18" s="186">
        <v>372</v>
      </c>
      <c r="I18" s="187">
        <v>395</v>
      </c>
      <c r="J18" s="4">
        <v>412</v>
      </c>
      <c r="K18" s="187">
        <v>412</v>
      </c>
      <c r="L18" s="187">
        <v>410</v>
      </c>
      <c r="M18" s="187">
        <v>378</v>
      </c>
      <c r="N18" s="187">
        <v>373</v>
      </c>
      <c r="O18" s="187">
        <v>363</v>
      </c>
      <c r="P18" s="54">
        <v>342</v>
      </c>
      <c r="Q18" s="54">
        <v>344</v>
      </c>
      <c r="R18" s="54">
        <f t="shared" si="0"/>
        <v>2</v>
      </c>
      <c r="S18" s="55">
        <f t="shared" si="1"/>
        <v>5.8479532163742132E-3</v>
      </c>
      <c r="T18" s="1"/>
    </row>
    <row r="19" spans="1:20" s="51" customFormat="1" ht="15" x14ac:dyDescent="0.25">
      <c r="A19" s="185">
        <v>1546</v>
      </c>
      <c r="B19" s="87" t="s">
        <v>1269</v>
      </c>
      <c r="C19" s="88">
        <v>62</v>
      </c>
      <c r="D19" s="88">
        <v>62</v>
      </c>
      <c r="E19" s="88">
        <v>58</v>
      </c>
      <c r="F19" s="88">
        <v>56</v>
      </c>
      <c r="G19" s="88">
        <v>52</v>
      </c>
      <c r="H19" s="186">
        <v>50</v>
      </c>
      <c r="I19" s="187">
        <v>55</v>
      </c>
      <c r="J19" s="4">
        <v>45</v>
      </c>
      <c r="K19" s="187">
        <v>45</v>
      </c>
      <c r="L19" s="187">
        <v>47</v>
      </c>
      <c r="M19" s="187">
        <v>55</v>
      </c>
      <c r="N19" s="187">
        <v>58</v>
      </c>
      <c r="O19" s="187">
        <v>62</v>
      </c>
      <c r="P19" s="54">
        <v>63</v>
      </c>
      <c r="Q19" s="54">
        <v>63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x14ac:dyDescent="0.25">
      <c r="A20" s="185">
        <v>1599</v>
      </c>
      <c r="B20" s="87" t="s">
        <v>1102</v>
      </c>
      <c r="C20" s="88">
        <v>70</v>
      </c>
      <c r="D20" s="88">
        <v>74</v>
      </c>
      <c r="E20" s="88">
        <v>75</v>
      </c>
      <c r="F20" s="88">
        <v>84</v>
      </c>
      <c r="G20" s="88">
        <v>88</v>
      </c>
      <c r="H20" s="186">
        <v>85</v>
      </c>
      <c r="I20" s="187">
        <v>90</v>
      </c>
      <c r="J20" s="4">
        <v>84</v>
      </c>
      <c r="K20" s="187">
        <v>84</v>
      </c>
      <c r="L20" s="187">
        <v>74</v>
      </c>
      <c r="M20" s="187">
        <v>74</v>
      </c>
      <c r="N20" s="187">
        <v>70</v>
      </c>
      <c r="O20" s="187">
        <v>67</v>
      </c>
      <c r="P20" s="54">
        <v>58</v>
      </c>
      <c r="Q20" s="54">
        <v>58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x14ac:dyDescent="0.25">
      <c r="A21" s="185">
        <v>1591</v>
      </c>
      <c r="B21" s="142" t="s">
        <v>1290</v>
      </c>
      <c r="C21" s="88">
        <v>48</v>
      </c>
      <c r="D21" s="88">
        <v>46</v>
      </c>
      <c r="E21" s="88">
        <v>49</v>
      </c>
      <c r="F21" s="88">
        <v>46</v>
      </c>
      <c r="G21" s="88">
        <v>44</v>
      </c>
      <c r="H21" s="186">
        <v>45</v>
      </c>
      <c r="I21" s="187">
        <v>45</v>
      </c>
      <c r="J21" s="4">
        <v>54</v>
      </c>
      <c r="K21" s="187">
        <v>54</v>
      </c>
      <c r="L21" s="187">
        <v>43</v>
      </c>
      <c r="M21" s="187">
        <v>39</v>
      </c>
      <c r="N21" s="187">
        <v>36</v>
      </c>
      <c r="O21" s="187">
        <v>40</v>
      </c>
      <c r="P21" s="54">
        <v>34</v>
      </c>
      <c r="Q21" s="54">
        <v>34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x14ac:dyDescent="0.25">
      <c r="A22" s="185">
        <v>1576</v>
      </c>
      <c r="B22" s="87" t="s">
        <v>1268</v>
      </c>
      <c r="C22" s="88">
        <v>36</v>
      </c>
      <c r="D22" s="88">
        <v>40</v>
      </c>
      <c r="E22" s="88">
        <v>38</v>
      </c>
      <c r="F22" s="88">
        <v>33</v>
      </c>
      <c r="G22" s="88">
        <v>32</v>
      </c>
      <c r="H22" s="186">
        <v>34</v>
      </c>
      <c r="I22" s="187">
        <v>34</v>
      </c>
      <c r="J22" s="4">
        <v>36</v>
      </c>
      <c r="K22" s="187">
        <v>36</v>
      </c>
      <c r="L22" s="187">
        <v>35</v>
      </c>
      <c r="M22" s="187">
        <v>33</v>
      </c>
      <c r="N22" s="187">
        <v>32</v>
      </c>
      <c r="O22" s="187">
        <v>33</v>
      </c>
      <c r="P22" s="54">
        <v>32</v>
      </c>
      <c r="Q22" s="54">
        <v>32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x14ac:dyDescent="0.25">
      <c r="A23" s="49">
        <v>1564</v>
      </c>
      <c r="B23" s="87" t="s">
        <v>1281</v>
      </c>
      <c r="C23" s="88">
        <v>42</v>
      </c>
      <c r="D23" s="88">
        <v>38</v>
      </c>
      <c r="E23" s="88">
        <v>35</v>
      </c>
      <c r="F23" s="88">
        <v>37</v>
      </c>
      <c r="G23" s="88">
        <v>37</v>
      </c>
      <c r="H23" s="186">
        <v>38</v>
      </c>
      <c r="I23" s="187">
        <v>41</v>
      </c>
      <c r="J23" s="4">
        <v>37</v>
      </c>
      <c r="K23" s="187">
        <v>37</v>
      </c>
      <c r="L23" s="187">
        <v>33</v>
      </c>
      <c r="M23" s="187">
        <v>31</v>
      </c>
      <c r="N23" s="187">
        <v>28</v>
      </c>
      <c r="O23" s="187">
        <v>30</v>
      </c>
      <c r="P23" s="54">
        <v>30</v>
      </c>
      <c r="Q23" s="54">
        <v>30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185">
        <v>1561</v>
      </c>
      <c r="B24" s="145" t="s">
        <v>1096</v>
      </c>
      <c r="C24" s="88">
        <v>45</v>
      </c>
      <c r="D24" s="88">
        <v>43</v>
      </c>
      <c r="E24" s="88">
        <v>45</v>
      </c>
      <c r="F24" s="88">
        <v>44</v>
      </c>
      <c r="G24" s="88">
        <v>45</v>
      </c>
      <c r="H24" s="186">
        <v>46</v>
      </c>
      <c r="I24" s="187">
        <v>43</v>
      </c>
      <c r="J24" s="4">
        <v>45</v>
      </c>
      <c r="K24" s="187">
        <v>45</v>
      </c>
      <c r="L24" s="187">
        <v>39</v>
      </c>
      <c r="M24" s="187">
        <v>35</v>
      </c>
      <c r="N24" s="187">
        <v>30</v>
      </c>
      <c r="O24" s="187">
        <v>24</v>
      </c>
      <c r="P24" s="54">
        <v>27</v>
      </c>
      <c r="Q24" s="54">
        <v>27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185">
        <v>1595</v>
      </c>
      <c r="B25" s="142" t="s">
        <v>1291</v>
      </c>
      <c r="C25" s="88">
        <v>18</v>
      </c>
      <c r="D25" s="88">
        <v>14</v>
      </c>
      <c r="E25" s="88">
        <v>22</v>
      </c>
      <c r="F25" s="88">
        <v>21</v>
      </c>
      <c r="G25" s="88">
        <v>15</v>
      </c>
      <c r="H25" s="219">
        <v>15</v>
      </c>
      <c r="I25" s="216">
        <v>18</v>
      </c>
      <c r="J25" s="4">
        <v>18</v>
      </c>
      <c r="K25" s="216">
        <v>18</v>
      </c>
      <c r="L25" s="216">
        <v>16</v>
      </c>
      <c r="M25" s="216">
        <v>16</v>
      </c>
      <c r="N25" s="216">
        <v>16</v>
      </c>
      <c r="O25" s="216">
        <v>19</v>
      </c>
      <c r="P25" s="54">
        <v>19</v>
      </c>
      <c r="Q25" s="54">
        <v>19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x14ac:dyDescent="0.25">
      <c r="A26" s="185">
        <v>1596</v>
      </c>
      <c r="B26" s="145" t="s">
        <v>1085</v>
      </c>
      <c r="C26" s="88">
        <v>50</v>
      </c>
      <c r="D26" s="88">
        <v>45</v>
      </c>
      <c r="E26" s="88">
        <v>41</v>
      </c>
      <c r="F26" s="88">
        <v>37</v>
      </c>
      <c r="G26" s="88">
        <v>38</v>
      </c>
      <c r="H26" s="186">
        <v>36</v>
      </c>
      <c r="I26" s="187">
        <v>32</v>
      </c>
      <c r="J26" s="4">
        <v>30</v>
      </c>
      <c r="K26" s="187">
        <v>30</v>
      </c>
      <c r="L26" s="187">
        <v>28</v>
      </c>
      <c r="M26" s="187">
        <v>25</v>
      </c>
      <c r="N26" s="187">
        <v>22</v>
      </c>
      <c r="O26" s="187">
        <v>24</v>
      </c>
      <c r="P26" s="54">
        <v>18</v>
      </c>
      <c r="Q26" s="54">
        <v>18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x14ac:dyDescent="0.25">
      <c r="A27" s="185">
        <v>85714</v>
      </c>
      <c r="B27" s="87" t="s">
        <v>1260</v>
      </c>
      <c r="C27" s="88"/>
      <c r="D27" s="88"/>
      <c r="E27" s="88"/>
      <c r="F27" s="88">
        <v>20</v>
      </c>
      <c r="G27" s="88">
        <v>28</v>
      </c>
      <c r="H27" s="186">
        <v>20</v>
      </c>
      <c r="I27" s="187">
        <v>18</v>
      </c>
      <c r="J27" s="4">
        <v>18</v>
      </c>
      <c r="K27" s="187">
        <v>18</v>
      </c>
      <c r="L27" s="187">
        <v>20</v>
      </c>
      <c r="M27" s="187">
        <v>16</v>
      </c>
      <c r="N27" s="187">
        <v>15</v>
      </c>
      <c r="O27" s="187">
        <v>15</v>
      </c>
      <c r="P27" s="54">
        <v>16</v>
      </c>
      <c r="Q27" s="54">
        <v>16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x14ac:dyDescent="0.25">
      <c r="A28" s="241">
        <v>1553</v>
      </c>
      <c r="B28" s="145" t="s">
        <v>1539</v>
      </c>
      <c r="C28" s="88">
        <v>44</v>
      </c>
      <c r="D28" s="88">
        <v>44</v>
      </c>
      <c r="E28" s="88">
        <v>45</v>
      </c>
      <c r="F28" s="88">
        <v>37</v>
      </c>
      <c r="G28" s="88">
        <v>36</v>
      </c>
      <c r="H28" s="186">
        <v>36</v>
      </c>
      <c r="I28" s="187">
        <v>12</v>
      </c>
      <c r="J28" s="4">
        <v>8</v>
      </c>
      <c r="K28" s="187">
        <v>37</v>
      </c>
      <c r="L28" s="187">
        <v>36</v>
      </c>
      <c r="M28" s="187">
        <v>21</v>
      </c>
      <c r="N28" s="187">
        <v>19</v>
      </c>
      <c r="O28" s="187">
        <v>13</v>
      </c>
      <c r="P28" s="54">
        <v>13</v>
      </c>
      <c r="Q28" s="54">
        <v>13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185">
        <v>83151</v>
      </c>
      <c r="B29" s="87" t="s">
        <v>1092</v>
      </c>
      <c r="C29" s="88">
        <v>79</v>
      </c>
      <c r="D29" s="88">
        <v>76</v>
      </c>
      <c r="E29" s="88">
        <v>74</v>
      </c>
      <c r="F29" s="88">
        <v>65</v>
      </c>
      <c r="G29" s="88">
        <v>69</v>
      </c>
      <c r="H29" s="186">
        <v>69</v>
      </c>
      <c r="I29" s="187">
        <v>69</v>
      </c>
      <c r="J29" s="4">
        <v>17</v>
      </c>
      <c r="K29" s="187">
        <v>17</v>
      </c>
      <c r="L29" s="187">
        <v>15</v>
      </c>
      <c r="M29" s="187">
        <v>15</v>
      </c>
      <c r="N29" s="187">
        <v>15</v>
      </c>
      <c r="O29" s="187">
        <v>9</v>
      </c>
      <c r="P29" s="54">
        <v>12</v>
      </c>
      <c r="Q29" s="54">
        <v>12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x14ac:dyDescent="0.25">
      <c r="A30" s="32">
        <v>83429</v>
      </c>
      <c r="B30" s="87" t="s">
        <v>1093</v>
      </c>
      <c r="C30" s="88">
        <v>20</v>
      </c>
      <c r="D30" s="88">
        <v>21</v>
      </c>
      <c r="E30" s="88">
        <v>18</v>
      </c>
      <c r="F30" s="88">
        <v>17</v>
      </c>
      <c r="G30" s="88">
        <v>13</v>
      </c>
      <c r="H30" s="186">
        <v>10</v>
      </c>
      <c r="I30" s="187">
        <v>8</v>
      </c>
      <c r="J30" s="4">
        <v>8</v>
      </c>
      <c r="K30" s="187">
        <v>8</v>
      </c>
      <c r="L30" s="187">
        <v>9</v>
      </c>
      <c r="M30" s="187">
        <v>13</v>
      </c>
      <c r="N30" s="187">
        <v>10</v>
      </c>
      <c r="O30" s="187">
        <v>9</v>
      </c>
      <c r="P30" s="54">
        <v>10</v>
      </c>
      <c r="Q30" s="54">
        <v>10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x14ac:dyDescent="0.25">
      <c r="A31" s="185">
        <v>1565</v>
      </c>
      <c r="B31" s="87" t="s">
        <v>1258</v>
      </c>
      <c r="C31" s="88">
        <v>13</v>
      </c>
      <c r="D31" s="88">
        <v>15</v>
      </c>
      <c r="E31" s="88">
        <v>14</v>
      </c>
      <c r="F31" s="88">
        <v>14</v>
      </c>
      <c r="G31" s="88">
        <v>14</v>
      </c>
      <c r="H31" s="186">
        <v>16</v>
      </c>
      <c r="I31" s="187">
        <v>15</v>
      </c>
      <c r="J31" s="4">
        <v>13</v>
      </c>
      <c r="K31" s="187">
        <v>13</v>
      </c>
      <c r="L31" s="187">
        <v>14</v>
      </c>
      <c r="M31" s="187">
        <v>11</v>
      </c>
      <c r="N31" s="187">
        <v>10</v>
      </c>
      <c r="O31" s="187">
        <v>10</v>
      </c>
      <c r="P31" s="54">
        <v>9</v>
      </c>
      <c r="Q31" s="54">
        <v>9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185">
        <v>1556</v>
      </c>
      <c r="B32" s="145" t="s">
        <v>1261</v>
      </c>
      <c r="C32" s="88">
        <v>22</v>
      </c>
      <c r="D32" s="88">
        <v>20</v>
      </c>
      <c r="E32" s="88">
        <v>21</v>
      </c>
      <c r="F32" s="88">
        <v>20</v>
      </c>
      <c r="G32" s="88">
        <v>24</v>
      </c>
      <c r="H32" s="186">
        <v>17</v>
      </c>
      <c r="I32" s="187">
        <v>14</v>
      </c>
      <c r="J32" s="4">
        <v>10</v>
      </c>
      <c r="K32" s="187">
        <v>10</v>
      </c>
      <c r="L32" s="187">
        <v>13</v>
      </c>
      <c r="M32" s="187">
        <v>14</v>
      </c>
      <c r="N32" s="187">
        <v>9</v>
      </c>
      <c r="O32" s="187">
        <v>7</v>
      </c>
      <c r="P32" s="54">
        <v>7</v>
      </c>
      <c r="Q32" s="54">
        <v>7</v>
      </c>
      <c r="R32" s="54">
        <f t="shared" si="0"/>
        <v>0</v>
      </c>
      <c r="S32" s="55">
        <f t="shared" si="1"/>
        <v>0</v>
      </c>
      <c r="T32" s="1"/>
    </row>
    <row r="33" spans="1:23" s="51" customFormat="1" ht="15" x14ac:dyDescent="0.25">
      <c r="A33" s="185">
        <v>1589</v>
      </c>
      <c r="B33" s="145" t="s">
        <v>1288</v>
      </c>
      <c r="C33" s="88">
        <v>20</v>
      </c>
      <c r="D33" s="88">
        <v>15</v>
      </c>
      <c r="E33" s="88">
        <v>13</v>
      </c>
      <c r="F33" s="88">
        <v>14</v>
      </c>
      <c r="G33" s="88">
        <v>14</v>
      </c>
      <c r="H33" s="186">
        <v>15</v>
      </c>
      <c r="I33" s="187">
        <v>15</v>
      </c>
      <c r="J33" s="4">
        <v>8</v>
      </c>
      <c r="K33" s="187">
        <v>8</v>
      </c>
      <c r="L33" s="187">
        <v>15</v>
      </c>
      <c r="M33" s="187">
        <v>6</v>
      </c>
      <c r="N33" s="187">
        <v>5</v>
      </c>
      <c r="O33" s="187">
        <v>5</v>
      </c>
      <c r="P33" s="54">
        <v>5</v>
      </c>
      <c r="Q33" s="54">
        <v>5</v>
      </c>
      <c r="R33" s="54">
        <f t="shared" si="0"/>
        <v>0</v>
      </c>
      <c r="S33" s="55">
        <f t="shared" si="1"/>
        <v>0</v>
      </c>
      <c r="T33" s="1"/>
    </row>
    <row r="34" spans="1:23" s="51" customFormat="1" ht="15" x14ac:dyDescent="0.25">
      <c r="A34" s="185">
        <v>1580</v>
      </c>
      <c r="B34" s="145" t="s">
        <v>1264</v>
      </c>
      <c r="C34" s="88">
        <v>66</v>
      </c>
      <c r="D34" s="88">
        <v>62</v>
      </c>
      <c r="E34" s="88">
        <v>64</v>
      </c>
      <c r="F34" s="88">
        <v>68</v>
      </c>
      <c r="G34" s="88">
        <v>65</v>
      </c>
      <c r="H34" s="219">
        <v>61</v>
      </c>
      <c r="I34" s="216">
        <v>59</v>
      </c>
      <c r="J34" s="4">
        <v>67</v>
      </c>
      <c r="K34" s="216">
        <v>67</v>
      </c>
      <c r="L34" s="216">
        <v>70</v>
      </c>
      <c r="M34" s="216">
        <v>56</v>
      </c>
      <c r="N34" s="216">
        <v>56</v>
      </c>
      <c r="O34" s="216">
        <v>54</v>
      </c>
      <c r="P34" s="54">
        <v>58</v>
      </c>
      <c r="Q34" s="54">
        <v>57</v>
      </c>
      <c r="R34" s="54">
        <f t="shared" si="0"/>
        <v>-1</v>
      </c>
      <c r="S34" s="55">
        <f t="shared" si="1"/>
        <v>-1.7241379310344862E-2</v>
      </c>
      <c r="T34" s="1"/>
    </row>
    <row r="35" spans="1:23" s="51" customFormat="1" ht="15" x14ac:dyDescent="0.25">
      <c r="A35" s="185">
        <v>1543</v>
      </c>
      <c r="B35" s="87" t="s">
        <v>1266</v>
      </c>
      <c r="C35" s="88">
        <v>70</v>
      </c>
      <c r="D35" s="88">
        <v>70</v>
      </c>
      <c r="E35" s="88">
        <v>72</v>
      </c>
      <c r="F35" s="88">
        <v>70</v>
      </c>
      <c r="G35" s="88">
        <v>66</v>
      </c>
      <c r="H35" s="186">
        <v>65</v>
      </c>
      <c r="I35" s="187">
        <v>60</v>
      </c>
      <c r="J35" s="4">
        <v>56</v>
      </c>
      <c r="K35" s="187">
        <v>56</v>
      </c>
      <c r="L35" s="187">
        <v>59</v>
      </c>
      <c r="M35" s="187">
        <v>47</v>
      </c>
      <c r="N35" s="187">
        <v>53</v>
      </c>
      <c r="O35" s="187">
        <v>52</v>
      </c>
      <c r="P35" s="54">
        <v>55</v>
      </c>
      <c r="Q35" s="54">
        <v>54</v>
      </c>
      <c r="R35" s="54">
        <f t="shared" ref="R35:R57" si="2">Q35-P35</f>
        <v>-1</v>
      </c>
      <c r="S35" s="55">
        <f t="shared" ref="S35:S57" si="3">(Q35/P35)-1</f>
        <v>-1.8181818181818188E-2</v>
      </c>
      <c r="T35" s="1"/>
    </row>
    <row r="36" spans="1:23" s="51" customFormat="1" ht="15" x14ac:dyDescent="0.25">
      <c r="A36" s="185">
        <v>1560</v>
      </c>
      <c r="B36" s="87" t="s">
        <v>1262</v>
      </c>
      <c r="C36" s="88">
        <v>28</v>
      </c>
      <c r="D36" s="88">
        <v>34</v>
      </c>
      <c r="E36" s="88">
        <v>32</v>
      </c>
      <c r="F36" s="88">
        <v>34</v>
      </c>
      <c r="G36" s="88">
        <v>32</v>
      </c>
      <c r="H36" s="186">
        <v>26</v>
      </c>
      <c r="I36" s="187">
        <v>26</v>
      </c>
      <c r="J36" s="4">
        <v>22</v>
      </c>
      <c r="K36" s="187">
        <v>22</v>
      </c>
      <c r="L36" s="187">
        <v>23</v>
      </c>
      <c r="M36" s="187">
        <v>23</v>
      </c>
      <c r="N36" s="187">
        <v>21</v>
      </c>
      <c r="O36" s="187">
        <v>21</v>
      </c>
      <c r="P36" s="54">
        <v>24</v>
      </c>
      <c r="Q36" s="54">
        <v>23</v>
      </c>
      <c r="R36" s="54">
        <f t="shared" si="2"/>
        <v>-1</v>
      </c>
      <c r="S36" s="55">
        <f t="shared" si="3"/>
        <v>-4.166666666666663E-2</v>
      </c>
      <c r="T36" s="1"/>
    </row>
    <row r="37" spans="1:23" s="51" customFormat="1" ht="15" x14ac:dyDescent="0.25">
      <c r="A37" s="185">
        <v>1586</v>
      </c>
      <c r="B37" s="142" t="s">
        <v>1099</v>
      </c>
      <c r="C37" s="88">
        <v>123</v>
      </c>
      <c r="D37" s="88">
        <v>128</v>
      </c>
      <c r="E37" s="88">
        <v>118</v>
      </c>
      <c r="F37" s="88">
        <v>123</v>
      </c>
      <c r="G37" s="88">
        <v>120</v>
      </c>
      <c r="H37" s="186">
        <v>114</v>
      </c>
      <c r="I37" s="187">
        <v>113</v>
      </c>
      <c r="J37" s="4">
        <v>100</v>
      </c>
      <c r="K37" s="187">
        <v>100</v>
      </c>
      <c r="L37" s="187">
        <v>100</v>
      </c>
      <c r="M37" s="187">
        <v>94</v>
      </c>
      <c r="N37" s="187">
        <v>88</v>
      </c>
      <c r="O37" s="187">
        <v>92</v>
      </c>
      <c r="P37" s="54">
        <v>90</v>
      </c>
      <c r="Q37" s="54">
        <v>86</v>
      </c>
      <c r="R37" s="54">
        <f t="shared" si="2"/>
        <v>-4</v>
      </c>
      <c r="S37" s="55">
        <f t="shared" si="3"/>
        <v>-4.4444444444444398E-2</v>
      </c>
      <c r="T37" s="1"/>
    </row>
    <row r="38" spans="1:23" s="51" customFormat="1" ht="15" x14ac:dyDescent="0.25">
      <c r="A38" s="185">
        <v>1588</v>
      </c>
      <c r="B38" s="87" t="s">
        <v>1287</v>
      </c>
      <c r="C38" s="88">
        <v>32</v>
      </c>
      <c r="D38" s="88">
        <v>34</v>
      </c>
      <c r="E38" s="88">
        <v>34</v>
      </c>
      <c r="F38" s="88">
        <v>32</v>
      </c>
      <c r="G38" s="88">
        <v>32</v>
      </c>
      <c r="H38" s="186">
        <v>32</v>
      </c>
      <c r="I38" s="187">
        <v>32</v>
      </c>
      <c r="J38" s="4">
        <v>24</v>
      </c>
      <c r="K38" s="187">
        <v>24</v>
      </c>
      <c r="L38" s="187">
        <v>25</v>
      </c>
      <c r="M38" s="187">
        <v>22</v>
      </c>
      <c r="N38" s="187">
        <v>21</v>
      </c>
      <c r="O38" s="187">
        <v>19</v>
      </c>
      <c r="P38" s="54">
        <v>21</v>
      </c>
      <c r="Q38" s="54">
        <v>20</v>
      </c>
      <c r="R38" s="54">
        <f t="shared" si="2"/>
        <v>-1</v>
      </c>
      <c r="S38" s="55">
        <f t="shared" si="3"/>
        <v>-4.7619047619047672E-2</v>
      </c>
      <c r="T38" s="1"/>
    </row>
    <row r="39" spans="1:23" s="51" customFormat="1" ht="15" x14ac:dyDescent="0.25">
      <c r="A39" s="185">
        <v>61190</v>
      </c>
      <c r="B39" s="87" t="s">
        <v>1097</v>
      </c>
      <c r="C39" s="88">
        <v>28</v>
      </c>
      <c r="D39" s="88">
        <v>19</v>
      </c>
      <c r="E39" s="88">
        <v>22</v>
      </c>
      <c r="F39" s="88">
        <v>23</v>
      </c>
      <c r="G39" s="88">
        <v>23</v>
      </c>
      <c r="H39" s="186">
        <v>27</v>
      </c>
      <c r="I39" s="187">
        <v>31</v>
      </c>
      <c r="J39" s="4">
        <v>32</v>
      </c>
      <c r="K39" s="187">
        <v>32</v>
      </c>
      <c r="L39" s="187">
        <v>26</v>
      </c>
      <c r="M39" s="187">
        <v>23</v>
      </c>
      <c r="N39" s="187">
        <v>26</v>
      </c>
      <c r="O39" s="187">
        <v>25</v>
      </c>
      <c r="P39" s="54">
        <v>20</v>
      </c>
      <c r="Q39" s="54">
        <v>19</v>
      </c>
      <c r="R39" s="54">
        <f t="shared" si="2"/>
        <v>-1</v>
      </c>
      <c r="S39" s="55">
        <f t="shared" si="3"/>
        <v>-5.0000000000000044E-2</v>
      </c>
      <c r="T39" s="1"/>
    </row>
    <row r="40" spans="1:23" s="51" customFormat="1" ht="15" x14ac:dyDescent="0.25">
      <c r="A40" s="185">
        <v>1555</v>
      </c>
      <c r="B40" s="145" t="s">
        <v>1276</v>
      </c>
      <c r="C40" s="88">
        <v>22</v>
      </c>
      <c r="D40" s="88">
        <v>27</v>
      </c>
      <c r="E40" s="88">
        <v>27</v>
      </c>
      <c r="F40" s="88">
        <v>29</v>
      </c>
      <c r="G40" s="88">
        <v>25</v>
      </c>
      <c r="H40" s="186">
        <v>25</v>
      </c>
      <c r="I40" s="187">
        <v>17</v>
      </c>
      <c r="J40" s="4">
        <v>63</v>
      </c>
      <c r="K40" s="187">
        <v>63</v>
      </c>
      <c r="L40" s="187">
        <v>64</v>
      </c>
      <c r="M40" s="187">
        <v>61</v>
      </c>
      <c r="N40" s="187">
        <v>68</v>
      </c>
      <c r="O40" s="187">
        <v>62</v>
      </c>
      <c r="P40" s="54">
        <v>56</v>
      </c>
      <c r="Q40" s="54">
        <v>53</v>
      </c>
      <c r="R40" s="54">
        <f t="shared" si="2"/>
        <v>-3</v>
      </c>
      <c r="S40" s="55">
        <f t="shared" si="3"/>
        <v>-5.3571428571428603E-2</v>
      </c>
      <c r="T40" s="1"/>
    </row>
    <row r="41" spans="1:23" s="51" customFormat="1" ht="15" x14ac:dyDescent="0.25">
      <c r="A41" s="185">
        <v>55937</v>
      </c>
      <c r="B41" s="87" t="s">
        <v>1104</v>
      </c>
      <c r="C41" s="88">
        <v>49</v>
      </c>
      <c r="D41" s="88">
        <v>46</v>
      </c>
      <c r="E41" s="88">
        <v>41</v>
      </c>
      <c r="F41" s="88">
        <v>46</v>
      </c>
      <c r="G41" s="88">
        <v>44</v>
      </c>
      <c r="H41" s="186">
        <v>43</v>
      </c>
      <c r="I41" s="187">
        <v>41</v>
      </c>
      <c r="J41" s="4">
        <v>43</v>
      </c>
      <c r="K41" s="187">
        <v>43</v>
      </c>
      <c r="L41" s="187">
        <v>38</v>
      </c>
      <c r="M41" s="187">
        <v>34</v>
      </c>
      <c r="N41" s="187">
        <v>42</v>
      </c>
      <c r="O41" s="187">
        <v>38</v>
      </c>
      <c r="P41" s="54">
        <v>37</v>
      </c>
      <c r="Q41" s="54">
        <v>35</v>
      </c>
      <c r="R41" s="54">
        <f t="shared" si="2"/>
        <v>-2</v>
      </c>
      <c r="S41" s="55">
        <f t="shared" si="3"/>
        <v>-5.4054054054054057E-2</v>
      </c>
      <c r="T41" s="1"/>
    </row>
    <row r="42" spans="1:23" s="51" customFormat="1" ht="15" x14ac:dyDescent="0.25">
      <c r="A42" s="148">
        <v>1600</v>
      </c>
      <c r="B42" s="270" t="s">
        <v>1087</v>
      </c>
      <c r="C42" s="34">
        <v>23</v>
      </c>
      <c r="D42" s="34">
        <v>21</v>
      </c>
      <c r="E42" s="34">
        <v>26</v>
      </c>
      <c r="F42" s="34">
        <v>18</v>
      </c>
      <c r="G42" s="34">
        <v>24</v>
      </c>
      <c r="H42" s="34">
        <v>22</v>
      </c>
      <c r="I42" s="4">
        <v>21</v>
      </c>
      <c r="J42" s="4">
        <v>19</v>
      </c>
      <c r="K42" s="4">
        <v>19</v>
      </c>
      <c r="L42" s="4">
        <v>15</v>
      </c>
      <c r="M42" s="4">
        <v>0</v>
      </c>
      <c r="N42" s="4">
        <v>0</v>
      </c>
      <c r="O42" s="4">
        <v>18</v>
      </c>
      <c r="P42" s="54">
        <v>17</v>
      </c>
      <c r="Q42" s="54">
        <v>16</v>
      </c>
      <c r="R42" s="54">
        <f t="shared" si="2"/>
        <v>-1</v>
      </c>
      <c r="S42" s="55">
        <f t="shared" si="3"/>
        <v>-5.8823529411764719E-2</v>
      </c>
      <c r="T42" s="277" t="s">
        <v>1558</v>
      </c>
    </row>
    <row r="43" spans="1:23" s="51" customFormat="1" ht="15" x14ac:dyDescent="0.25">
      <c r="A43" s="185">
        <v>1594</v>
      </c>
      <c r="B43" s="145" t="s">
        <v>1101</v>
      </c>
      <c r="C43" s="88">
        <v>18</v>
      </c>
      <c r="D43" s="88">
        <v>18</v>
      </c>
      <c r="E43" s="88">
        <v>16</v>
      </c>
      <c r="F43" s="88">
        <v>16</v>
      </c>
      <c r="G43" s="88">
        <v>14</v>
      </c>
      <c r="H43" s="186">
        <v>14</v>
      </c>
      <c r="I43" s="187">
        <v>15</v>
      </c>
      <c r="J43" s="4">
        <v>18</v>
      </c>
      <c r="K43" s="187">
        <v>18</v>
      </c>
      <c r="L43" s="187">
        <v>18</v>
      </c>
      <c r="M43" s="187">
        <v>17</v>
      </c>
      <c r="N43" s="187">
        <v>17</v>
      </c>
      <c r="O43" s="187">
        <v>19</v>
      </c>
      <c r="P43" s="54">
        <v>17</v>
      </c>
      <c r="Q43" s="54">
        <v>16</v>
      </c>
      <c r="R43" s="54">
        <f t="shared" si="2"/>
        <v>-1</v>
      </c>
      <c r="S43" s="55">
        <f t="shared" si="3"/>
        <v>-5.8823529411764719E-2</v>
      </c>
      <c r="T43" s="1"/>
    </row>
    <row r="44" spans="1:23" s="51" customFormat="1" ht="15" x14ac:dyDescent="0.25">
      <c r="A44" s="185">
        <v>1592</v>
      </c>
      <c r="B44" s="87" t="s">
        <v>1105</v>
      </c>
      <c r="C44" s="88">
        <v>53</v>
      </c>
      <c r="D44" s="88">
        <v>55</v>
      </c>
      <c r="E44" s="88">
        <v>51</v>
      </c>
      <c r="F44" s="88">
        <v>51</v>
      </c>
      <c r="G44" s="88">
        <v>53</v>
      </c>
      <c r="H44" s="186">
        <v>56</v>
      </c>
      <c r="I44" s="187">
        <v>60</v>
      </c>
      <c r="J44" s="4">
        <v>57</v>
      </c>
      <c r="K44" s="187">
        <v>57</v>
      </c>
      <c r="L44" s="187">
        <v>53</v>
      </c>
      <c r="M44" s="187">
        <v>60</v>
      </c>
      <c r="N44" s="187">
        <v>63</v>
      </c>
      <c r="O44" s="187">
        <v>59</v>
      </c>
      <c r="P44" s="54">
        <v>59</v>
      </c>
      <c r="Q44" s="54">
        <v>55</v>
      </c>
      <c r="R44" s="54">
        <f t="shared" si="2"/>
        <v>-4</v>
      </c>
      <c r="S44" s="55">
        <f t="shared" si="3"/>
        <v>-6.7796610169491567E-2</v>
      </c>
      <c r="T44" s="1"/>
    </row>
    <row r="45" spans="1:23" s="51" customFormat="1" ht="15" x14ac:dyDescent="0.25">
      <c r="A45" s="185">
        <v>1585</v>
      </c>
      <c r="B45" s="87" t="s">
        <v>1286</v>
      </c>
      <c r="C45" s="88">
        <v>28</v>
      </c>
      <c r="D45" s="88">
        <v>27</v>
      </c>
      <c r="E45" s="88">
        <v>25</v>
      </c>
      <c r="F45" s="88">
        <v>25</v>
      </c>
      <c r="G45" s="88">
        <v>22</v>
      </c>
      <c r="H45" s="186">
        <v>22</v>
      </c>
      <c r="I45" s="187">
        <v>19</v>
      </c>
      <c r="J45" s="4">
        <v>16</v>
      </c>
      <c r="K45" s="187">
        <v>16</v>
      </c>
      <c r="L45" s="187">
        <v>15</v>
      </c>
      <c r="M45" s="187">
        <v>16</v>
      </c>
      <c r="N45" s="187">
        <v>14</v>
      </c>
      <c r="O45" s="187">
        <v>15</v>
      </c>
      <c r="P45" s="54">
        <v>14</v>
      </c>
      <c r="Q45" s="54">
        <v>13</v>
      </c>
      <c r="R45" s="54">
        <f t="shared" si="2"/>
        <v>-1</v>
      </c>
      <c r="S45" s="55">
        <f t="shared" si="3"/>
        <v>-7.1428571428571397E-2</v>
      </c>
      <c r="T45" s="1"/>
    </row>
    <row r="46" spans="1:23" s="51" customFormat="1" ht="15" x14ac:dyDescent="0.25">
      <c r="A46" s="185">
        <v>1544</v>
      </c>
      <c r="B46" s="87" t="s">
        <v>1106</v>
      </c>
      <c r="C46" s="88">
        <v>30</v>
      </c>
      <c r="D46" s="88">
        <v>29</v>
      </c>
      <c r="E46" s="88">
        <v>26</v>
      </c>
      <c r="F46" s="88">
        <v>24</v>
      </c>
      <c r="G46" s="88">
        <v>23</v>
      </c>
      <c r="H46" s="186">
        <v>22</v>
      </c>
      <c r="I46" s="187">
        <v>21</v>
      </c>
      <c r="J46" s="4">
        <v>26</v>
      </c>
      <c r="K46" s="187">
        <v>26</v>
      </c>
      <c r="L46" s="187">
        <v>23</v>
      </c>
      <c r="M46" s="187">
        <v>25</v>
      </c>
      <c r="N46" s="187">
        <v>21</v>
      </c>
      <c r="O46" s="187">
        <v>23</v>
      </c>
      <c r="P46" s="54">
        <v>24</v>
      </c>
      <c r="Q46" s="54">
        <v>22</v>
      </c>
      <c r="R46" s="54">
        <f t="shared" si="2"/>
        <v>-2</v>
      </c>
      <c r="S46" s="55">
        <f t="shared" si="3"/>
        <v>-8.333333333333337E-2</v>
      </c>
      <c r="T46" s="1"/>
    </row>
    <row r="47" spans="1:23" s="51" customFormat="1" ht="15" x14ac:dyDescent="0.25">
      <c r="A47" s="185">
        <v>1577</v>
      </c>
      <c r="B47" s="87" t="s">
        <v>1267</v>
      </c>
      <c r="C47" s="88">
        <v>61</v>
      </c>
      <c r="D47" s="88">
        <v>59</v>
      </c>
      <c r="E47" s="88">
        <v>54</v>
      </c>
      <c r="F47" s="88">
        <v>57</v>
      </c>
      <c r="G47" s="88">
        <v>61</v>
      </c>
      <c r="H47" s="186">
        <v>61</v>
      </c>
      <c r="I47" s="187">
        <v>60</v>
      </c>
      <c r="J47" s="4">
        <v>68</v>
      </c>
      <c r="K47" s="187">
        <v>68</v>
      </c>
      <c r="L47" s="187">
        <v>59</v>
      </c>
      <c r="M47" s="187">
        <v>58</v>
      </c>
      <c r="N47" s="187">
        <v>54</v>
      </c>
      <c r="O47" s="187">
        <v>66</v>
      </c>
      <c r="P47" s="54">
        <v>68</v>
      </c>
      <c r="Q47" s="54">
        <v>62</v>
      </c>
      <c r="R47" s="54">
        <f t="shared" si="2"/>
        <v>-6</v>
      </c>
      <c r="S47" s="55">
        <f t="shared" si="3"/>
        <v>-8.8235294117647078E-2</v>
      </c>
      <c r="T47" s="1"/>
    </row>
    <row r="48" spans="1:23" s="51" customFormat="1" ht="15" x14ac:dyDescent="0.25">
      <c r="A48" s="185">
        <v>1583</v>
      </c>
      <c r="B48" s="145" t="s">
        <v>1285</v>
      </c>
      <c r="C48" s="88">
        <v>38</v>
      </c>
      <c r="D48" s="88">
        <v>43</v>
      </c>
      <c r="E48" s="88">
        <v>45</v>
      </c>
      <c r="F48" s="88">
        <v>41</v>
      </c>
      <c r="G48" s="88">
        <v>42</v>
      </c>
      <c r="H48" s="186">
        <v>41</v>
      </c>
      <c r="I48" s="187">
        <v>48</v>
      </c>
      <c r="J48" s="4">
        <v>47</v>
      </c>
      <c r="K48" s="187">
        <v>47</v>
      </c>
      <c r="L48" s="187">
        <v>45</v>
      </c>
      <c r="M48" s="187">
        <v>38</v>
      </c>
      <c r="N48" s="187">
        <v>34</v>
      </c>
      <c r="O48" s="187">
        <v>26</v>
      </c>
      <c r="P48" s="54">
        <v>28</v>
      </c>
      <c r="Q48" s="54">
        <v>25</v>
      </c>
      <c r="R48" s="54">
        <f t="shared" si="2"/>
        <v>-3</v>
      </c>
      <c r="S48" s="55">
        <f t="shared" si="3"/>
        <v>-0.1071428571428571</v>
      </c>
      <c r="T48" s="1"/>
      <c r="V48" s="236"/>
      <c r="W48" s="236"/>
    </row>
    <row r="49" spans="1:23" s="51" customFormat="1" ht="15" x14ac:dyDescent="0.25">
      <c r="A49" s="185">
        <v>1545</v>
      </c>
      <c r="B49" s="87" t="s">
        <v>1272</v>
      </c>
      <c r="C49" s="88">
        <v>37</v>
      </c>
      <c r="D49" s="88">
        <v>44</v>
      </c>
      <c r="E49" s="88">
        <v>51</v>
      </c>
      <c r="F49" s="88">
        <v>51</v>
      </c>
      <c r="G49" s="88">
        <v>46</v>
      </c>
      <c r="H49" s="186">
        <v>47</v>
      </c>
      <c r="I49" s="187">
        <v>48</v>
      </c>
      <c r="J49" s="4">
        <v>43</v>
      </c>
      <c r="K49" s="187">
        <v>43</v>
      </c>
      <c r="L49" s="187">
        <v>40</v>
      </c>
      <c r="M49" s="187">
        <v>39</v>
      </c>
      <c r="N49" s="187">
        <v>39</v>
      </c>
      <c r="O49" s="187">
        <v>35</v>
      </c>
      <c r="P49" s="54">
        <v>37</v>
      </c>
      <c r="Q49" s="54">
        <v>33</v>
      </c>
      <c r="R49" s="54">
        <f t="shared" si="2"/>
        <v>-4</v>
      </c>
      <c r="S49" s="55">
        <f t="shared" si="3"/>
        <v>-0.10810810810810811</v>
      </c>
      <c r="T49" s="1"/>
      <c r="V49" s="236"/>
      <c r="W49" s="236"/>
    </row>
    <row r="50" spans="1:23" s="51" customFormat="1" ht="15" x14ac:dyDescent="0.25">
      <c r="A50" s="185">
        <v>1579</v>
      </c>
      <c r="B50" s="149" t="s">
        <v>1107</v>
      </c>
      <c r="C50" s="88">
        <v>28</v>
      </c>
      <c r="D50" s="88">
        <v>27</v>
      </c>
      <c r="E50" s="88">
        <v>26</v>
      </c>
      <c r="F50" s="88">
        <v>26</v>
      </c>
      <c r="G50" s="88">
        <v>26</v>
      </c>
      <c r="H50" s="186">
        <v>23</v>
      </c>
      <c r="I50" s="187">
        <v>22</v>
      </c>
      <c r="J50" s="4">
        <v>22</v>
      </c>
      <c r="K50" s="187">
        <v>22</v>
      </c>
      <c r="L50" s="187">
        <v>20</v>
      </c>
      <c r="M50" s="187">
        <v>23</v>
      </c>
      <c r="N50" s="187">
        <v>23</v>
      </c>
      <c r="O50" s="187">
        <v>20</v>
      </c>
      <c r="P50" s="54">
        <v>18</v>
      </c>
      <c r="Q50" s="54">
        <v>16</v>
      </c>
      <c r="R50" s="54">
        <f t="shared" si="2"/>
        <v>-2</v>
      </c>
      <c r="S50" s="55">
        <f t="shared" si="3"/>
        <v>-0.11111111111111116</v>
      </c>
      <c r="T50" s="1"/>
      <c r="V50" s="236"/>
      <c r="W50" s="236"/>
    </row>
    <row r="51" spans="1:23" s="51" customFormat="1" ht="15" x14ac:dyDescent="0.25">
      <c r="A51" s="185">
        <v>1602</v>
      </c>
      <c r="B51" s="87" t="s">
        <v>1089</v>
      </c>
      <c r="C51" s="88">
        <v>30</v>
      </c>
      <c r="D51" s="88">
        <v>29</v>
      </c>
      <c r="E51" s="88">
        <v>29</v>
      </c>
      <c r="F51" s="88">
        <v>27</v>
      </c>
      <c r="G51" s="88">
        <v>27</v>
      </c>
      <c r="H51" s="186">
        <v>27</v>
      </c>
      <c r="I51" s="187">
        <v>24</v>
      </c>
      <c r="J51" s="4">
        <v>25</v>
      </c>
      <c r="K51" s="187">
        <v>25</v>
      </c>
      <c r="L51" s="187">
        <v>26</v>
      </c>
      <c r="M51" s="187">
        <v>25</v>
      </c>
      <c r="N51" s="187">
        <v>25</v>
      </c>
      <c r="O51" s="187">
        <v>32</v>
      </c>
      <c r="P51" s="54">
        <v>36</v>
      </c>
      <c r="Q51" s="54">
        <v>31</v>
      </c>
      <c r="R51" s="54">
        <f t="shared" si="2"/>
        <v>-5</v>
      </c>
      <c r="S51" s="55">
        <f t="shared" si="3"/>
        <v>-0.13888888888888884</v>
      </c>
      <c r="T51" s="1"/>
      <c r="V51" s="236"/>
      <c r="W51" s="236"/>
    </row>
    <row r="52" spans="1:23" s="51" customFormat="1" ht="15" x14ac:dyDescent="0.25">
      <c r="A52" s="185">
        <v>1562</v>
      </c>
      <c r="B52" s="87" t="s">
        <v>1279</v>
      </c>
      <c r="C52" s="88">
        <v>24</v>
      </c>
      <c r="D52" s="88">
        <v>25</v>
      </c>
      <c r="E52" s="88">
        <v>25</v>
      </c>
      <c r="F52" s="88">
        <v>23</v>
      </c>
      <c r="G52" s="88">
        <v>24</v>
      </c>
      <c r="H52" s="186">
        <v>25</v>
      </c>
      <c r="I52" s="187">
        <v>21</v>
      </c>
      <c r="J52" s="4">
        <v>17</v>
      </c>
      <c r="K52" s="187">
        <v>17</v>
      </c>
      <c r="L52" s="187">
        <v>21</v>
      </c>
      <c r="M52" s="187">
        <v>23</v>
      </c>
      <c r="N52" s="187">
        <v>23</v>
      </c>
      <c r="O52" s="187">
        <v>23</v>
      </c>
      <c r="P52" s="54">
        <v>23</v>
      </c>
      <c r="Q52" s="54">
        <v>19</v>
      </c>
      <c r="R52" s="54">
        <f t="shared" si="2"/>
        <v>-4</v>
      </c>
      <c r="S52" s="55">
        <f t="shared" si="3"/>
        <v>-0.17391304347826086</v>
      </c>
      <c r="T52" s="1"/>
      <c r="V52" s="236"/>
      <c r="W52" s="236"/>
    </row>
    <row r="53" spans="1:23" s="51" customFormat="1" ht="15" x14ac:dyDescent="0.25">
      <c r="A53" s="185">
        <v>1550</v>
      </c>
      <c r="B53" s="87" t="s">
        <v>1257</v>
      </c>
      <c r="C53" s="88">
        <v>13</v>
      </c>
      <c r="D53" s="88">
        <v>11</v>
      </c>
      <c r="E53" s="88">
        <v>12</v>
      </c>
      <c r="F53" s="88">
        <v>12</v>
      </c>
      <c r="G53" s="88">
        <v>12</v>
      </c>
      <c r="H53" s="186">
        <v>12</v>
      </c>
      <c r="I53" s="187">
        <v>9</v>
      </c>
      <c r="J53" s="4">
        <v>7</v>
      </c>
      <c r="K53" s="187">
        <v>7</v>
      </c>
      <c r="L53" s="187">
        <v>9</v>
      </c>
      <c r="M53" s="187">
        <v>10</v>
      </c>
      <c r="N53" s="187">
        <v>10</v>
      </c>
      <c r="O53" s="187">
        <v>9</v>
      </c>
      <c r="P53" s="54">
        <v>9</v>
      </c>
      <c r="Q53" s="54">
        <v>7</v>
      </c>
      <c r="R53" s="54">
        <f t="shared" si="2"/>
        <v>-2</v>
      </c>
      <c r="S53" s="55">
        <f t="shared" si="3"/>
        <v>-0.22222222222222221</v>
      </c>
      <c r="T53" s="1"/>
    </row>
    <row r="54" spans="1:23" s="51" customFormat="1" ht="15" x14ac:dyDescent="0.25">
      <c r="A54" s="185">
        <v>1573</v>
      </c>
      <c r="B54" s="87" t="s">
        <v>1259</v>
      </c>
      <c r="C54" s="88">
        <v>20</v>
      </c>
      <c r="D54" s="88">
        <v>21</v>
      </c>
      <c r="E54" s="88">
        <v>20</v>
      </c>
      <c r="F54" s="88">
        <v>19</v>
      </c>
      <c r="G54" s="88">
        <v>18</v>
      </c>
      <c r="H54" s="186">
        <v>17</v>
      </c>
      <c r="I54" s="187">
        <v>15</v>
      </c>
      <c r="J54" s="4">
        <v>17</v>
      </c>
      <c r="K54" s="187">
        <v>17</v>
      </c>
      <c r="L54" s="187">
        <v>20</v>
      </c>
      <c r="M54" s="187">
        <v>14</v>
      </c>
      <c r="N54" s="187">
        <v>18</v>
      </c>
      <c r="O54" s="187">
        <v>20</v>
      </c>
      <c r="P54" s="54">
        <v>17</v>
      </c>
      <c r="Q54" s="54">
        <v>13</v>
      </c>
      <c r="R54" s="54">
        <f t="shared" si="2"/>
        <v>-4</v>
      </c>
      <c r="S54" s="55">
        <f t="shared" si="3"/>
        <v>-0.23529411764705888</v>
      </c>
      <c r="T54" s="1"/>
    </row>
    <row r="55" spans="1:23" s="51" customFormat="1" ht="15" x14ac:dyDescent="0.25">
      <c r="A55" s="185">
        <v>1551</v>
      </c>
      <c r="B55" s="87" t="s">
        <v>1274</v>
      </c>
      <c r="C55" s="88">
        <v>20</v>
      </c>
      <c r="D55" s="88">
        <v>21</v>
      </c>
      <c r="E55" s="88">
        <v>19</v>
      </c>
      <c r="F55" s="88">
        <v>17</v>
      </c>
      <c r="G55" s="88">
        <v>17</v>
      </c>
      <c r="H55" s="186">
        <v>19</v>
      </c>
      <c r="I55" s="187">
        <v>22</v>
      </c>
      <c r="J55" s="4">
        <v>20</v>
      </c>
      <c r="K55" s="187">
        <v>20</v>
      </c>
      <c r="L55" s="187">
        <v>20</v>
      </c>
      <c r="M55" s="187">
        <v>16</v>
      </c>
      <c r="N55" s="187">
        <v>18</v>
      </c>
      <c r="O55" s="187">
        <v>18</v>
      </c>
      <c r="P55" s="54">
        <v>17</v>
      </c>
      <c r="Q55" s="54">
        <v>13</v>
      </c>
      <c r="R55" s="54">
        <f t="shared" si="2"/>
        <v>-4</v>
      </c>
      <c r="S55" s="55">
        <f t="shared" si="3"/>
        <v>-0.23529411764705888</v>
      </c>
      <c r="T55" s="1"/>
    </row>
    <row r="56" spans="1:23" s="51" customFormat="1" ht="15" x14ac:dyDescent="0.25">
      <c r="A56" s="185">
        <v>1603</v>
      </c>
      <c r="B56" s="145" t="s">
        <v>1090</v>
      </c>
      <c r="C56" s="88">
        <v>16</v>
      </c>
      <c r="D56" s="88">
        <v>19</v>
      </c>
      <c r="E56" s="88">
        <v>18</v>
      </c>
      <c r="F56" s="88">
        <v>16</v>
      </c>
      <c r="G56" s="88">
        <v>19</v>
      </c>
      <c r="H56" s="186">
        <v>19</v>
      </c>
      <c r="I56" s="187">
        <v>12</v>
      </c>
      <c r="J56" s="4">
        <v>15</v>
      </c>
      <c r="K56" s="187">
        <v>15</v>
      </c>
      <c r="L56" s="187">
        <v>15</v>
      </c>
      <c r="M56" s="187">
        <v>12</v>
      </c>
      <c r="N56" s="187">
        <v>12</v>
      </c>
      <c r="O56" s="187">
        <v>12</v>
      </c>
      <c r="P56" s="54">
        <v>12</v>
      </c>
      <c r="Q56" s="54">
        <v>7</v>
      </c>
      <c r="R56" s="54">
        <f t="shared" si="2"/>
        <v>-5</v>
      </c>
      <c r="S56" s="55">
        <f t="shared" si="3"/>
        <v>-0.41666666666666663</v>
      </c>
      <c r="T56" s="1"/>
    </row>
    <row r="57" spans="1:23" s="51" customFormat="1" ht="15" x14ac:dyDescent="0.25">
      <c r="A57" s="185">
        <v>1587</v>
      </c>
      <c r="B57" s="87" t="s">
        <v>1103</v>
      </c>
      <c r="C57" s="88">
        <v>23</v>
      </c>
      <c r="D57" s="88">
        <v>21</v>
      </c>
      <c r="E57" s="88">
        <v>17</v>
      </c>
      <c r="F57" s="88">
        <v>17</v>
      </c>
      <c r="G57" s="88">
        <v>16</v>
      </c>
      <c r="H57" s="186">
        <v>18</v>
      </c>
      <c r="I57" s="187">
        <v>16</v>
      </c>
      <c r="J57" s="4">
        <v>16</v>
      </c>
      <c r="K57" s="187">
        <v>16</v>
      </c>
      <c r="L57" s="187">
        <v>15</v>
      </c>
      <c r="M57" s="187">
        <v>13</v>
      </c>
      <c r="N57" s="187">
        <v>10</v>
      </c>
      <c r="O57" s="187">
        <v>10</v>
      </c>
      <c r="P57" s="54">
        <v>1</v>
      </c>
      <c r="Q57" s="54">
        <v>0</v>
      </c>
      <c r="R57" s="54">
        <f t="shared" si="2"/>
        <v>-1</v>
      </c>
      <c r="S57" s="55">
        <f t="shared" si="3"/>
        <v>-1</v>
      </c>
      <c r="T57" s="1"/>
    </row>
    <row r="58" spans="1:23" s="51" customFormat="1" ht="15" x14ac:dyDescent="0.25">
      <c r="A58" s="185"/>
      <c r="C58" s="88"/>
      <c r="D58" s="88"/>
      <c r="E58" s="88"/>
      <c r="F58" s="88"/>
      <c r="G58" s="88"/>
      <c r="H58" s="186"/>
      <c r="I58" s="187"/>
      <c r="J58" s="4"/>
      <c r="K58" s="187"/>
      <c r="L58" s="187"/>
      <c r="M58" s="187"/>
      <c r="N58" s="187"/>
      <c r="O58" s="187"/>
      <c r="P58" s="187"/>
      <c r="Q58" s="54"/>
      <c r="R58" s="54"/>
      <c r="S58" s="55"/>
      <c r="T58" s="1"/>
      <c r="V58" s="236"/>
      <c r="W58" s="236"/>
    </row>
    <row r="59" spans="1:23" s="51" customFormat="1" ht="15" x14ac:dyDescent="0.25">
      <c r="A59" s="185"/>
      <c r="C59" s="88"/>
      <c r="D59" s="88"/>
      <c r="E59" s="88"/>
      <c r="F59" s="88"/>
      <c r="G59" s="88"/>
      <c r="H59" s="186"/>
      <c r="I59" s="187"/>
      <c r="J59" s="4"/>
      <c r="K59" s="187"/>
      <c r="L59" s="187"/>
      <c r="M59" s="187"/>
      <c r="N59" s="187"/>
      <c r="O59" s="187"/>
      <c r="P59" s="187"/>
      <c r="Q59" s="54"/>
      <c r="R59" s="54"/>
      <c r="S59" s="55"/>
      <c r="T59" s="1"/>
      <c r="V59" s="236"/>
      <c r="W59" s="236"/>
    </row>
    <row r="60" spans="1:23" s="51" customFormat="1" ht="15" x14ac:dyDescent="0.25">
      <c r="A60" s="185"/>
      <c r="C60" s="88"/>
      <c r="D60" s="88"/>
      <c r="E60" s="88"/>
      <c r="F60" s="88"/>
      <c r="G60" s="88"/>
      <c r="H60" s="186"/>
      <c r="I60" s="187"/>
      <c r="J60" s="4"/>
      <c r="K60" s="187"/>
      <c r="L60" s="187"/>
      <c r="M60" s="187"/>
      <c r="N60" s="187"/>
      <c r="O60" s="187"/>
      <c r="P60" s="187"/>
      <c r="Q60" s="54"/>
      <c r="R60" s="54"/>
      <c r="S60" s="55"/>
      <c r="T60" s="1"/>
      <c r="V60" s="236"/>
      <c r="W60" s="236"/>
    </row>
    <row r="61" spans="1:23" s="51" customFormat="1" ht="15" x14ac:dyDescent="0.25">
      <c r="A61" s="148"/>
      <c r="B61" s="146" t="s">
        <v>1109</v>
      </c>
      <c r="C61" s="34"/>
      <c r="D61" s="34"/>
      <c r="E61" s="34"/>
      <c r="F61" s="34"/>
      <c r="G61" s="34"/>
      <c r="H61" s="34"/>
      <c r="I61" s="4"/>
      <c r="J61" s="4"/>
      <c r="K61" s="4"/>
      <c r="L61" s="139"/>
      <c r="M61" s="139"/>
      <c r="N61" s="139"/>
      <c r="O61" s="139"/>
      <c r="P61" s="139"/>
      <c r="Q61" s="54"/>
      <c r="R61" s="54"/>
      <c r="S61" s="150"/>
      <c r="T61" s="1"/>
      <c r="V61" s="236"/>
      <c r="W61" s="236"/>
    </row>
    <row r="62" spans="1:23" s="51" customFormat="1" ht="15" x14ac:dyDescent="0.25">
      <c r="A62" s="148"/>
      <c r="B62" s="146" t="s">
        <v>1110</v>
      </c>
      <c r="C62" s="34"/>
      <c r="D62" s="34"/>
      <c r="E62" s="34"/>
      <c r="F62" s="34"/>
      <c r="G62" s="34"/>
      <c r="H62" s="34"/>
      <c r="I62" s="4"/>
      <c r="J62" s="4"/>
      <c r="K62" s="4"/>
      <c r="L62" s="139"/>
      <c r="M62" s="139"/>
      <c r="N62" s="139"/>
      <c r="O62" s="139"/>
      <c r="P62" s="139"/>
      <c r="Q62" s="54"/>
      <c r="R62" s="54"/>
      <c r="S62" s="150"/>
      <c r="T62" s="1"/>
    </row>
    <row r="63" spans="1:23" s="51" customFormat="1" ht="15" x14ac:dyDescent="0.25">
      <c r="A63" s="148"/>
      <c r="B63" s="146" t="s">
        <v>1111</v>
      </c>
      <c r="C63" s="34">
        <v>12</v>
      </c>
      <c r="D63" s="34">
        <v>9</v>
      </c>
      <c r="E63" s="34">
        <v>9</v>
      </c>
      <c r="F63" s="34">
        <v>12</v>
      </c>
      <c r="G63" s="34">
        <v>11</v>
      </c>
      <c r="H63" s="54">
        <v>0</v>
      </c>
      <c r="I63" s="4"/>
      <c r="J63" s="4"/>
      <c r="K63" s="4"/>
      <c r="L63" s="139"/>
      <c r="M63" s="139"/>
      <c r="N63" s="139"/>
      <c r="O63" s="139"/>
      <c r="P63" s="139"/>
      <c r="Q63" s="54"/>
      <c r="R63" s="54"/>
      <c r="S63" s="150"/>
      <c r="T63" s="1"/>
    </row>
    <row r="64" spans="1:23" s="51" customFormat="1" ht="15" x14ac:dyDescent="0.25">
      <c r="A64" s="148">
        <v>1557</v>
      </c>
      <c r="B64" s="146" t="s">
        <v>1277</v>
      </c>
      <c r="C64" s="34">
        <v>23</v>
      </c>
      <c r="D64" s="34">
        <v>24</v>
      </c>
      <c r="E64" s="34">
        <v>21</v>
      </c>
      <c r="F64" s="34">
        <v>21</v>
      </c>
      <c r="G64" s="34">
        <v>20</v>
      </c>
      <c r="H64" s="54">
        <v>22</v>
      </c>
      <c r="I64" s="4">
        <v>19</v>
      </c>
      <c r="J64" s="4">
        <v>20</v>
      </c>
      <c r="K64" s="4">
        <v>20</v>
      </c>
      <c r="L64" s="139">
        <v>20</v>
      </c>
      <c r="M64" s="139">
        <v>20</v>
      </c>
      <c r="N64" s="139">
        <v>19</v>
      </c>
      <c r="O64" s="139">
        <v>17</v>
      </c>
      <c r="P64" s="139">
        <v>0</v>
      </c>
      <c r="Q64" s="54">
        <v>0</v>
      </c>
      <c r="R64" s="54">
        <v>0</v>
      </c>
      <c r="S64" s="150"/>
      <c r="T64" s="1"/>
    </row>
    <row r="65" spans="1:21" s="51" customFormat="1" ht="15" x14ac:dyDescent="0.25">
      <c r="A65" s="148">
        <v>1590</v>
      </c>
      <c r="B65" s="146" t="s">
        <v>1289</v>
      </c>
      <c r="C65" s="34">
        <v>26</v>
      </c>
      <c r="D65" s="34">
        <v>24</v>
      </c>
      <c r="E65" s="34">
        <v>22</v>
      </c>
      <c r="F65" s="34">
        <v>22</v>
      </c>
      <c r="G65" s="34">
        <v>19</v>
      </c>
      <c r="H65" s="34">
        <v>18</v>
      </c>
      <c r="I65" s="4">
        <v>18</v>
      </c>
      <c r="J65" s="4">
        <v>17</v>
      </c>
      <c r="K65" s="4">
        <v>17</v>
      </c>
      <c r="L65" s="4">
        <v>16</v>
      </c>
      <c r="M65" s="4">
        <v>0</v>
      </c>
      <c r="N65" s="4"/>
      <c r="O65" s="4"/>
      <c r="P65" s="4"/>
      <c r="Q65" s="54">
        <v>0</v>
      </c>
      <c r="R65" s="54"/>
      <c r="S65" s="150"/>
      <c r="T65" s="277" t="s">
        <v>1513</v>
      </c>
    </row>
    <row r="66" spans="1:21" s="51" customFormat="1" ht="15" x14ac:dyDescent="0.25">
      <c r="A66" s="148"/>
      <c r="B66" s="146" t="s">
        <v>1112</v>
      </c>
      <c r="C66" s="34"/>
      <c r="D66" s="34"/>
      <c r="E66" s="34"/>
      <c r="F66" s="34"/>
      <c r="G66" s="34"/>
      <c r="H66" s="34"/>
      <c r="I66" s="4"/>
      <c r="J66" s="4"/>
      <c r="K66" s="4"/>
      <c r="L66" s="139"/>
      <c r="M66" s="139"/>
      <c r="N66" s="139"/>
      <c r="O66" s="139"/>
      <c r="P66" s="139"/>
      <c r="Q66" s="54"/>
      <c r="R66" s="54"/>
      <c r="S66" s="150"/>
      <c r="T66" s="1"/>
    </row>
    <row r="67" spans="1:21" s="51" customFormat="1" ht="15" x14ac:dyDescent="0.25">
      <c r="A67" s="148">
        <v>1559</v>
      </c>
      <c r="B67" s="146" t="s">
        <v>1278</v>
      </c>
      <c r="C67" s="34">
        <v>17</v>
      </c>
      <c r="D67" s="34">
        <v>14</v>
      </c>
      <c r="E67" s="34">
        <v>12</v>
      </c>
      <c r="F67" s="34">
        <v>10</v>
      </c>
      <c r="G67" s="34">
        <v>10</v>
      </c>
      <c r="H67" s="34">
        <v>12</v>
      </c>
      <c r="I67" s="4">
        <v>12</v>
      </c>
      <c r="J67" s="4">
        <v>9</v>
      </c>
      <c r="K67" s="4">
        <v>9</v>
      </c>
      <c r="L67" s="4">
        <v>8</v>
      </c>
      <c r="M67" s="4">
        <v>7</v>
      </c>
      <c r="N67" s="4">
        <v>0</v>
      </c>
      <c r="O67" s="4"/>
      <c r="P67" s="4"/>
      <c r="Q67" s="54">
        <v>0</v>
      </c>
      <c r="R67" s="54"/>
      <c r="S67" s="150"/>
      <c r="T67" s="1" t="s">
        <v>1513</v>
      </c>
    </row>
    <row r="68" spans="1:21" s="51" customFormat="1" ht="15" x14ac:dyDescent="0.25">
      <c r="A68" s="148"/>
      <c r="B68" s="146" t="s">
        <v>1113</v>
      </c>
      <c r="C68" s="34"/>
      <c r="D68" s="34"/>
      <c r="E68" s="34"/>
      <c r="F68" s="34"/>
      <c r="G68" s="34"/>
      <c r="H68" s="34"/>
      <c r="I68" s="4"/>
      <c r="J68" s="4"/>
      <c r="K68" s="4"/>
      <c r="L68" s="139"/>
      <c r="M68" s="139"/>
      <c r="N68" s="139"/>
      <c r="O68" s="139"/>
      <c r="P68" s="139"/>
      <c r="Q68" s="54"/>
      <c r="R68" s="54"/>
      <c r="S68" s="150"/>
      <c r="T68" s="1"/>
    </row>
    <row r="69" spans="1:21" s="51" customFormat="1" ht="15" x14ac:dyDescent="0.25">
      <c r="A69" s="148"/>
      <c r="B69" s="146" t="s">
        <v>1114</v>
      </c>
      <c r="C69" s="34">
        <v>8</v>
      </c>
      <c r="D69" s="34">
        <v>10</v>
      </c>
      <c r="E69" s="34">
        <v>0</v>
      </c>
      <c r="F69" s="34"/>
      <c r="G69" s="34"/>
      <c r="H69" s="34"/>
      <c r="I69" s="4"/>
      <c r="J69" s="4"/>
      <c r="K69" s="4"/>
      <c r="L69" s="139"/>
      <c r="M69" s="139"/>
      <c r="N69" s="139"/>
      <c r="O69" s="139"/>
      <c r="P69" s="139"/>
      <c r="Q69" s="54"/>
      <c r="R69" s="54"/>
      <c r="S69" s="150"/>
      <c r="T69" s="1"/>
    </row>
    <row r="70" spans="1:21" s="51" customFormat="1" ht="15" x14ac:dyDescent="0.25">
      <c r="A70" s="148">
        <v>1571</v>
      </c>
      <c r="B70" s="146" t="s">
        <v>1284</v>
      </c>
      <c r="C70" s="34">
        <v>13</v>
      </c>
      <c r="D70" s="34">
        <v>12</v>
      </c>
      <c r="E70" s="34">
        <v>11</v>
      </c>
      <c r="F70" s="34">
        <v>10</v>
      </c>
      <c r="G70" s="34">
        <v>10</v>
      </c>
      <c r="H70" s="34">
        <v>10</v>
      </c>
      <c r="I70" s="4">
        <v>10</v>
      </c>
      <c r="J70" s="4">
        <v>10</v>
      </c>
      <c r="K70" s="4">
        <v>10</v>
      </c>
      <c r="L70" s="139">
        <v>10</v>
      </c>
      <c r="M70" s="139">
        <v>6</v>
      </c>
      <c r="N70" s="139">
        <v>6</v>
      </c>
      <c r="O70" s="139">
        <v>5</v>
      </c>
      <c r="P70" s="139">
        <v>0</v>
      </c>
      <c r="Q70" s="54">
        <v>0</v>
      </c>
      <c r="R70" s="54">
        <v>0</v>
      </c>
      <c r="S70" s="150"/>
      <c r="T70" s="1"/>
    </row>
    <row r="71" spans="1:21" s="51" customFormat="1" ht="15" x14ac:dyDescent="0.25">
      <c r="A71" s="148"/>
      <c r="B71" s="146" t="s">
        <v>1115</v>
      </c>
      <c r="C71" s="34">
        <v>20</v>
      </c>
      <c r="D71" s="34">
        <v>25</v>
      </c>
      <c r="E71" s="34">
        <v>14</v>
      </c>
      <c r="F71" s="34">
        <v>13</v>
      </c>
      <c r="G71" s="34">
        <v>14</v>
      </c>
      <c r="H71" s="34">
        <v>0</v>
      </c>
      <c r="I71" s="4"/>
      <c r="J71" s="4"/>
      <c r="K71" s="4"/>
      <c r="L71" s="139"/>
      <c r="M71" s="139"/>
      <c r="N71" s="139"/>
      <c r="O71" s="139"/>
      <c r="P71" s="139"/>
      <c r="Q71" s="54"/>
      <c r="R71" s="54"/>
      <c r="S71" s="150"/>
      <c r="T71" s="1"/>
    </row>
    <row r="72" spans="1:21" s="51" customFormat="1" ht="15" x14ac:dyDescent="0.25">
      <c r="A72" s="148"/>
      <c r="B72" s="146" t="s">
        <v>1433</v>
      </c>
      <c r="C72" s="34">
        <v>13</v>
      </c>
      <c r="D72" s="34">
        <v>13</v>
      </c>
      <c r="E72" s="34">
        <v>16</v>
      </c>
      <c r="F72" s="34">
        <v>14</v>
      </c>
      <c r="G72" s="34">
        <v>14</v>
      </c>
      <c r="H72" s="54">
        <v>14</v>
      </c>
      <c r="I72" s="4">
        <v>0</v>
      </c>
      <c r="J72" s="4"/>
      <c r="K72" s="4"/>
      <c r="L72" s="139"/>
      <c r="M72" s="139"/>
      <c r="N72" s="139"/>
      <c r="O72" s="139"/>
      <c r="P72" s="139"/>
      <c r="Q72" s="54"/>
      <c r="R72" s="4"/>
      <c r="S72" s="150"/>
      <c r="T72" s="1"/>
    </row>
    <row r="73" spans="1:21" s="51" customFormat="1" ht="15" x14ac:dyDescent="0.25">
      <c r="A73" s="148"/>
      <c r="B73" s="146" t="s">
        <v>1116</v>
      </c>
      <c r="C73" s="34"/>
      <c r="D73" s="34"/>
      <c r="E73" s="34"/>
      <c r="F73" s="34"/>
      <c r="G73" s="34"/>
      <c r="H73" s="34"/>
      <c r="I73" s="4"/>
      <c r="J73" s="4"/>
      <c r="K73" s="4"/>
      <c r="L73" s="139"/>
      <c r="M73" s="139"/>
      <c r="N73" s="139"/>
      <c r="O73" s="139"/>
      <c r="P73" s="139"/>
      <c r="Q73" s="54"/>
      <c r="R73" s="54"/>
      <c r="S73" s="150"/>
      <c r="T73" s="1"/>
    </row>
    <row r="74" spans="1:21" s="51" customFormat="1" ht="15" x14ac:dyDescent="0.25">
      <c r="A74" s="50">
        <v>1597</v>
      </c>
      <c r="B74" s="352" t="s">
        <v>1086</v>
      </c>
      <c r="C74" s="34">
        <v>26</v>
      </c>
      <c r="D74" s="34">
        <v>26</v>
      </c>
      <c r="E74" s="34">
        <v>20</v>
      </c>
      <c r="F74" s="34">
        <v>19</v>
      </c>
      <c r="G74" s="34">
        <v>19</v>
      </c>
      <c r="H74" s="34">
        <v>20</v>
      </c>
      <c r="I74" s="34">
        <v>18</v>
      </c>
      <c r="J74" s="54">
        <v>12</v>
      </c>
      <c r="K74" s="54">
        <v>12</v>
      </c>
      <c r="L74" s="54">
        <v>12</v>
      </c>
      <c r="M74" s="54">
        <v>10</v>
      </c>
      <c r="N74" s="54">
        <v>7</v>
      </c>
      <c r="O74" s="54">
        <v>0</v>
      </c>
      <c r="P74" s="54">
        <v>0</v>
      </c>
      <c r="Q74" s="54">
        <v>0</v>
      </c>
      <c r="R74" s="54"/>
      <c r="S74" s="150"/>
      <c r="T74" s="1"/>
    </row>
    <row r="75" spans="1:21" s="51" customFormat="1" ht="15" x14ac:dyDescent="0.25">
      <c r="A75" s="50"/>
      <c r="B75" s="78"/>
      <c r="C75" s="34"/>
      <c r="D75" s="34"/>
      <c r="E75" s="34"/>
      <c r="F75" s="34"/>
      <c r="G75" s="34"/>
      <c r="H75" s="34"/>
      <c r="I75" s="34"/>
      <c r="J75" s="54"/>
      <c r="K75" s="54"/>
      <c r="L75" s="54"/>
      <c r="M75" s="54"/>
      <c r="N75" s="54"/>
      <c r="O75" s="54"/>
      <c r="P75" s="54"/>
      <c r="Q75" s="54"/>
      <c r="R75" s="54"/>
      <c r="S75" s="150"/>
      <c r="T75" s="1"/>
    </row>
    <row r="76" spans="1:21" s="51" customFormat="1" ht="15" x14ac:dyDescent="0.25">
      <c r="A76" s="50"/>
      <c r="B76" s="78" t="s">
        <v>1418</v>
      </c>
      <c r="C76" s="54">
        <f t="shared" ref="C76:M76" si="4">SUM(C3:C75)</f>
        <v>2756</v>
      </c>
      <c r="D76" s="56">
        <f t="shared" si="4"/>
        <v>2761</v>
      </c>
      <c r="E76" s="57">
        <f t="shared" si="4"/>
        <v>2695</v>
      </c>
      <c r="F76" s="57">
        <f t="shared" si="4"/>
        <v>2686</v>
      </c>
      <c r="G76" s="57">
        <f t="shared" si="4"/>
        <v>2672</v>
      </c>
      <c r="H76" s="57">
        <f t="shared" si="4"/>
        <v>2611</v>
      </c>
      <c r="I76" s="57">
        <f t="shared" si="4"/>
        <v>2529</v>
      </c>
      <c r="J76" s="57">
        <f t="shared" si="4"/>
        <v>2456</v>
      </c>
      <c r="K76" s="56">
        <f t="shared" si="4"/>
        <v>2485</v>
      </c>
      <c r="L76" s="57">
        <f t="shared" si="4"/>
        <v>2404</v>
      </c>
      <c r="M76" s="57">
        <f t="shared" si="4"/>
        <v>2198</v>
      </c>
      <c r="N76" s="57">
        <v>2157</v>
      </c>
      <c r="O76" s="57">
        <v>2104</v>
      </c>
      <c r="P76" s="57">
        <f>SUM(P$3:P75)</f>
        <v>2021</v>
      </c>
      <c r="Q76" s="54">
        <v>2020</v>
      </c>
      <c r="R76" s="54">
        <f>SUM(R$3:R75)</f>
        <v>-1</v>
      </c>
      <c r="S76" s="55">
        <f>(Q76/P76)-1</f>
        <v>-4.9480455220185515E-4</v>
      </c>
      <c r="T76" s="1"/>
    </row>
    <row r="77" spans="1:21" s="51" customFormat="1" ht="15" x14ac:dyDescent="0.25">
      <c r="A77" s="50"/>
      <c r="C77" s="54"/>
      <c r="D77" s="54">
        <f t="shared" ref="D77:L77" si="5">SUM(D76-C76)</f>
        <v>5</v>
      </c>
      <c r="E77" s="54">
        <f t="shared" si="5"/>
        <v>-66</v>
      </c>
      <c r="F77" s="54">
        <f t="shared" si="5"/>
        <v>-9</v>
      </c>
      <c r="G77" s="54">
        <f t="shared" si="5"/>
        <v>-14</v>
      </c>
      <c r="H77" s="54">
        <f t="shared" si="5"/>
        <v>-61</v>
      </c>
      <c r="I77" s="54">
        <f t="shared" si="5"/>
        <v>-82</v>
      </c>
      <c r="J77" s="54">
        <f t="shared" si="5"/>
        <v>-73</v>
      </c>
      <c r="K77" s="54">
        <f t="shared" si="5"/>
        <v>29</v>
      </c>
      <c r="L77" s="54">
        <f t="shared" si="5"/>
        <v>-81</v>
      </c>
      <c r="M77" s="54">
        <f>SUM(M76-L76)</f>
        <v>-206</v>
      </c>
      <c r="N77" s="54">
        <f>SUM(N76-M76)</f>
        <v>-41</v>
      </c>
      <c r="O77" s="54">
        <v>-53</v>
      </c>
      <c r="P77" s="54">
        <f>SUM(P76-O76)</f>
        <v>-83</v>
      </c>
      <c r="Q77" s="54">
        <f>SUM(Q76-P76)</f>
        <v>-1</v>
      </c>
      <c r="R77" s="54"/>
      <c r="S77" s="50"/>
      <c r="T77" s="1"/>
    </row>
    <row r="78" spans="1:21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1"/>
    </row>
    <row r="79" spans="1:21" s="51" customFormat="1" ht="15" x14ac:dyDescent="0.25">
      <c r="A79" s="147"/>
      <c r="B79" s="350" t="s">
        <v>1407</v>
      </c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141"/>
      <c r="T79" s="284"/>
      <c r="U79" s="152"/>
    </row>
    <row r="80" spans="1:21" s="51" customFormat="1" ht="15" x14ac:dyDescent="0.25">
      <c r="A80" s="147"/>
      <c r="B80" s="345" t="s">
        <v>1408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141"/>
      <c r="T80" s="284"/>
      <c r="U80" s="152"/>
    </row>
    <row r="81" spans="1:21" s="51" customFormat="1" ht="15" x14ac:dyDescent="0.25">
      <c r="A81" s="147"/>
      <c r="B81" s="346" t="s">
        <v>1409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141"/>
      <c r="T81" s="284"/>
      <c r="U81" s="152"/>
    </row>
    <row r="82" spans="1:21" s="51" customFormat="1" ht="15" x14ac:dyDescent="0.25">
      <c r="A82" s="147"/>
      <c r="B82" s="347" t="s">
        <v>1410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141"/>
      <c r="T82" s="284"/>
      <c r="U82" s="152"/>
    </row>
    <row r="83" spans="1:21" s="51" customFormat="1" ht="15" x14ac:dyDescent="0.25">
      <c r="A83" s="147"/>
      <c r="B83" s="348" t="s">
        <v>1411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284"/>
      <c r="U83" s="152"/>
    </row>
    <row r="84" spans="1:21" s="51" customFormat="1" ht="15" x14ac:dyDescent="0.25">
      <c r="A84" s="50"/>
      <c r="B84" s="349" t="s">
        <v>1412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8"/>
      <c r="R84" s="58"/>
      <c r="S84" s="58"/>
      <c r="T84" s="1"/>
    </row>
    <row r="85" spans="1:21" s="51" customFormat="1" ht="15" x14ac:dyDescent="0.25">
      <c r="A85" s="50"/>
      <c r="B85" s="230" t="s">
        <v>1520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1"/>
    </row>
    <row r="86" spans="1:21" s="51" customFormat="1" ht="15" x14ac:dyDescent="0.25">
      <c r="A86" s="50"/>
      <c r="B86" s="353" t="s">
        <v>1623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8"/>
      <c r="R86" s="58"/>
      <c r="S86" s="58"/>
      <c r="T86" s="46"/>
      <c r="U86" s="102"/>
    </row>
    <row r="87" spans="1:21" s="51" customFormat="1" ht="14.1" customHeight="1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8"/>
      <c r="R87" s="58"/>
      <c r="S87" s="58"/>
      <c r="T87" s="46"/>
    </row>
    <row r="88" spans="1:21" s="51" customFormat="1" ht="14.1" customHeight="1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</row>
    <row r="89" spans="1:21" s="51" customFormat="1" ht="14.1" customHeight="1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</row>
    <row r="90" spans="1:21" s="51" customFormat="1" ht="14.1" customHeight="1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</row>
    <row r="91" spans="1:21" s="51" customFormat="1" ht="14.1" customHeight="1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</row>
    <row r="92" spans="1:21" s="51" customFormat="1" ht="14.1" customHeight="1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1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1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1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1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</sheetData>
  <mergeCells count="1">
    <mergeCell ref="R1:S1"/>
  </mergeCells>
  <phoneticPr fontId="4" type="noConversion"/>
  <conditionalFormatting sqref="A3:A57">
    <cfRule type="expression" dxfId="194" priority="4">
      <formula>Q3&lt;20</formula>
    </cfRule>
    <cfRule type="expression" dxfId="193" priority="6">
      <formula>S3&lt;-0.0999</formula>
    </cfRule>
  </conditionalFormatting>
  <conditionalFormatting sqref="B3:B57">
    <cfRule type="expression" dxfId="192" priority="14">
      <formula>R3&lt;0</formula>
    </cfRule>
    <cfRule type="expression" dxfId="191" priority="15">
      <formula>R3=0</formula>
    </cfRule>
    <cfRule type="expression" dxfId="190" priority="16">
      <formula>R3&gt;0</formula>
    </cfRule>
  </conditionalFormatting>
  <conditionalFormatting sqref="P76">
    <cfRule type="expression" dxfId="189" priority="8">
      <formula>P77&lt;0</formula>
    </cfRule>
    <cfRule type="expression" dxfId="188" priority="9">
      <formula>P77=0</formula>
    </cfRule>
    <cfRule type="expression" dxfId="187" priority="10">
      <formula>P77&gt;0</formula>
    </cfRule>
  </conditionalFormatting>
  <conditionalFormatting sqref="Q3:Q57 Q76">
    <cfRule type="expression" dxfId="186" priority="2">
      <formula>Q3&lt;20</formula>
    </cfRule>
  </conditionalFormatting>
  <conditionalFormatting sqref="S3:S57">
    <cfRule type="expression" dxfId="185" priority="5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F71D-D4B6-4B95-9099-C785EA4F49EC}">
  <sheetPr codeName="Sheet7">
    <tabColor theme="8" tint="0.79998168889431442"/>
    <pageSetUpPr fitToPage="1"/>
  </sheetPr>
  <dimension ref="A1:Y293"/>
  <sheetViews>
    <sheetView zoomScale="90" zoomScaleNormal="90" zoomScalePageLayoutView="80" workbookViewId="0">
      <selection activeCell="A55" sqref="A55"/>
    </sheetView>
  </sheetViews>
  <sheetFormatPr defaultRowHeight="12.75" x14ac:dyDescent="0.2"/>
  <cols>
    <col min="1" max="1" width="11" style="44" customWidth="1"/>
    <col min="2" max="2" width="40.875" style="1" customWidth="1"/>
    <col min="3" max="3" width="10" style="1" customWidth="1"/>
    <col min="4" max="4" width="10.125" style="1" customWidth="1"/>
    <col min="5" max="5" width="9.5" style="1" customWidth="1"/>
    <col min="6" max="6" width="10" style="1" customWidth="1"/>
    <col min="7" max="8" width="9.5" style="1" customWidth="1"/>
    <col min="9" max="9" width="10.125" style="1" customWidth="1"/>
    <col min="10" max="10" width="9.5" style="1" customWidth="1"/>
    <col min="11" max="11" width="10" style="1" customWidth="1"/>
    <col min="12" max="16" width="11.125" style="1" customWidth="1"/>
    <col min="17" max="17" width="12" style="1" customWidth="1"/>
    <col min="18" max="18" width="8.5" style="1" customWidth="1"/>
    <col min="19" max="19" width="8.5" style="44" customWidth="1"/>
    <col min="20" max="20" width="28.625" style="46" customWidth="1"/>
    <col min="21" max="21" width="11.12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40" t="s">
        <v>1117</v>
      </c>
      <c r="H1" s="52"/>
      <c r="I1" s="52"/>
      <c r="J1" s="52"/>
      <c r="K1" s="52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32">
        <v>1630</v>
      </c>
      <c r="B3" s="145" t="s">
        <v>1146</v>
      </c>
      <c r="C3" s="34">
        <v>137</v>
      </c>
      <c r="D3" s="34">
        <v>140</v>
      </c>
      <c r="E3" s="34">
        <v>139</v>
      </c>
      <c r="F3" s="34">
        <v>137</v>
      </c>
      <c r="G3" s="34">
        <v>133</v>
      </c>
      <c r="H3" s="54">
        <v>134</v>
      </c>
      <c r="I3" s="54">
        <v>128</v>
      </c>
      <c r="J3" s="36">
        <v>119</v>
      </c>
      <c r="K3" s="54">
        <v>110</v>
      </c>
      <c r="L3" s="54">
        <v>98</v>
      </c>
      <c r="M3" s="54">
        <v>97</v>
      </c>
      <c r="N3" s="54">
        <v>77</v>
      </c>
      <c r="O3" s="54">
        <v>63</v>
      </c>
      <c r="P3" s="54">
        <v>57</v>
      </c>
      <c r="Q3" s="54">
        <v>115</v>
      </c>
      <c r="R3" s="54">
        <f t="shared" ref="R3:R41" si="0">Q3-P3</f>
        <v>58</v>
      </c>
      <c r="S3" s="55">
        <f t="shared" ref="S3:S41" si="1">(Q3/P3)-1</f>
        <v>1.0175438596491229</v>
      </c>
      <c r="T3" s="1"/>
    </row>
    <row r="4" spans="1:20" s="51" customFormat="1" ht="15" customHeight="1" x14ac:dyDescent="0.25">
      <c r="A4" s="32">
        <v>1631</v>
      </c>
      <c r="B4" s="87" t="s">
        <v>1151</v>
      </c>
      <c r="C4" s="34">
        <v>35</v>
      </c>
      <c r="D4" s="34">
        <v>38</v>
      </c>
      <c r="E4" s="34">
        <v>35</v>
      </c>
      <c r="F4" s="34">
        <v>37</v>
      </c>
      <c r="G4" s="34">
        <v>36</v>
      </c>
      <c r="H4" s="54">
        <v>35</v>
      </c>
      <c r="I4" s="54">
        <v>39</v>
      </c>
      <c r="J4" s="36">
        <v>33</v>
      </c>
      <c r="K4" s="54">
        <v>33</v>
      </c>
      <c r="L4" s="54">
        <v>32</v>
      </c>
      <c r="M4" s="54">
        <v>31</v>
      </c>
      <c r="N4" s="54">
        <v>27</v>
      </c>
      <c r="O4" s="54">
        <v>28</v>
      </c>
      <c r="P4" s="54">
        <v>29</v>
      </c>
      <c r="Q4" s="54">
        <v>32</v>
      </c>
      <c r="R4" s="54">
        <f t="shared" si="0"/>
        <v>3</v>
      </c>
      <c r="S4" s="55">
        <f t="shared" si="1"/>
        <v>0.10344827586206895</v>
      </c>
      <c r="T4" s="1"/>
    </row>
    <row r="5" spans="1:20" s="51" customFormat="1" ht="15" customHeight="1" x14ac:dyDescent="0.25">
      <c r="A5" s="32">
        <v>1628</v>
      </c>
      <c r="B5" s="142" t="s">
        <v>1123</v>
      </c>
      <c r="C5" s="34">
        <v>27</v>
      </c>
      <c r="D5" s="34">
        <v>23</v>
      </c>
      <c r="E5" s="34">
        <v>26</v>
      </c>
      <c r="F5" s="34">
        <v>28</v>
      </c>
      <c r="G5" s="34">
        <v>34</v>
      </c>
      <c r="H5" s="54">
        <v>37</v>
      </c>
      <c r="I5" s="54">
        <v>36</v>
      </c>
      <c r="J5" s="36">
        <v>36</v>
      </c>
      <c r="K5" s="54">
        <v>37</v>
      </c>
      <c r="L5" s="54">
        <v>38</v>
      </c>
      <c r="M5" s="54">
        <v>38</v>
      </c>
      <c r="N5" s="54">
        <v>37</v>
      </c>
      <c r="O5" s="54">
        <v>31</v>
      </c>
      <c r="P5" s="54">
        <v>30</v>
      </c>
      <c r="Q5" s="54">
        <v>33</v>
      </c>
      <c r="R5" s="54">
        <f t="shared" si="0"/>
        <v>3</v>
      </c>
      <c r="S5" s="55">
        <f t="shared" si="1"/>
        <v>0.10000000000000009</v>
      </c>
      <c r="T5" s="1"/>
    </row>
    <row r="6" spans="1:20" s="51" customFormat="1" ht="15" customHeight="1" x14ac:dyDescent="0.25">
      <c r="A6" s="32">
        <v>1605</v>
      </c>
      <c r="B6" s="87" t="s">
        <v>1124</v>
      </c>
      <c r="C6" s="34">
        <v>77</v>
      </c>
      <c r="D6" s="34">
        <v>74</v>
      </c>
      <c r="E6" s="34">
        <v>76</v>
      </c>
      <c r="F6" s="34">
        <v>75</v>
      </c>
      <c r="G6" s="34">
        <v>76</v>
      </c>
      <c r="H6" s="54">
        <v>73</v>
      </c>
      <c r="I6" s="54">
        <v>77</v>
      </c>
      <c r="J6" s="36">
        <v>81</v>
      </c>
      <c r="K6" s="54">
        <v>83</v>
      </c>
      <c r="L6" s="54">
        <v>79</v>
      </c>
      <c r="M6" s="54">
        <v>77</v>
      </c>
      <c r="N6" s="54">
        <v>73</v>
      </c>
      <c r="O6" s="54">
        <v>71</v>
      </c>
      <c r="P6" s="54">
        <v>65</v>
      </c>
      <c r="Q6" s="54">
        <v>71</v>
      </c>
      <c r="R6" s="54">
        <f t="shared" si="0"/>
        <v>6</v>
      </c>
      <c r="S6" s="55">
        <f t="shared" si="1"/>
        <v>9.2307692307692202E-2</v>
      </c>
      <c r="T6" s="1"/>
    </row>
    <row r="7" spans="1:20" s="51" customFormat="1" ht="15" customHeight="1" x14ac:dyDescent="0.25">
      <c r="A7" s="32">
        <v>31800</v>
      </c>
      <c r="B7" s="142" t="s">
        <v>1148</v>
      </c>
      <c r="C7" s="34">
        <v>56</v>
      </c>
      <c r="D7" s="34">
        <v>53</v>
      </c>
      <c r="E7" s="34">
        <v>49</v>
      </c>
      <c r="F7" s="34">
        <v>48</v>
      </c>
      <c r="G7" s="34">
        <v>49</v>
      </c>
      <c r="H7" s="54">
        <v>55</v>
      </c>
      <c r="I7" s="54">
        <v>53</v>
      </c>
      <c r="J7" s="36">
        <v>63</v>
      </c>
      <c r="K7" s="54">
        <v>49</v>
      </c>
      <c r="L7" s="54">
        <v>45</v>
      </c>
      <c r="M7" s="54">
        <v>42</v>
      </c>
      <c r="N7" s="54">
        <v>45</v>
      </c>
      <c r="O7" s="54">
        <v>49</v>
      </c>
      <c r="P7" s="54">
        <v>44</v>
      </c>
      <c r="Q7" s="54">
        <v>48</v>
      </c>
      <c r="R7" s="54">
        <f t="shared" si="0"/>
        <v>4</v>
      </c>
      <c r="S7" s="55">
        <f t="shared" si="1"/>
        <v>9.0909090909090828E-2</v>
      </c>
      <c r="T7" s="277"/>
    </row>
    <row r="8" spans="1:20" s="51" customFormat="1" ht="15" customHeight="1" x14ac:dyDescent="0.25">
      <c r="A8" s="32">
        <v>61504</v>
      </c>
      <c r="B8" s="145" t="s">
        <v>1126</v>
      </c>
      <c r="C8" s="34">
        <v>27</v>
      </c>
      <c r="D8" s="34">
        <v>22</v>
      </c>
      <c r="E8" s="34">
        <v>28</v>
      </c>
      <c r="F8" s="34">
        <v>25</v>
      </c>
      <c r="G8" s="34">
        <v>28</v>
      </c>
      <c r="H8" s="54">
        <v>31</v>
      </c>
      <c r="I8" s="54">
        <v>27</v>
      </c>
      <c r="J8" s="36">
        <v>33</v>
      </c>
      <c r="K8" s="54">
        <v>36</v>
      </c>
      <c r="L8" s="54">
        <v>38</v>
      </c>
      <c r="M8" s="54">
        <v>32</v>
      </c>
      <c r="N8" s="54">
        <v>29</v>
      </c>
      <c r="O8" s="54">
        <v>36</v>
      </c>
      <c r="P8" s="54">
        <v>38</v>
      </c>
      <c r="Q8" s="54">
        <v>41</v>
      </c>
      <c r="R8" s="54">
        <f t="shared" si="0"/>
        <v>3</v>
      </c>
      <c r="S8" s="55">
        <f t="shared" si="1"/>
        <v>7.8947368421052655E-2</v>
      </c>
      <c r="T8" s="1"/>
    </row>
    <row r="9" spans="1:20" s="51" customFormat="1" ht="15" customHeight="1" x14ac:dyDescent="0.25">
      <c r="A9" s="32">
        <v>1618</v>
      </c>
      <c r="B9" s="145" t="s">
        <v>1153</v>
      </c>
      <c r="C9" s="34">
        <v>66</v>
      </c>
      <c r="D9" s="34">
        <v>69</v>
      </c>
      <c r="E9" s="34">
        <v>60</v>
      </c>
      <c r="F9" s="34">
        <v>57</v>
      </c>
      <c r="G9" s="34">
        <v>59</v>
      </c>
      <c r="H9" s="54">
        <v>58</v>
      </c>
      <c r="I9" s="54">
        <v>52</v>
      </c>
      <c r="J9" s="36">
        <v>48</v>
      </c>
      <c r="K9" s="54">
        <v>47</v>
      </c>
      <c r="L9" s="54">
        <v>41</v>
      </c>
      <c r="M9" s="54">
        <v>37</v>
      </c>
      <c r="N9" s="54">
        <v>33</v>
      </c>
      <c r="O9" s="54">
        <v>30</v>
      </c>
      <c r="P9" s="54">
        <v>38</v>
      </c>
      <c r="Q9" s="54">
        <v>41</v>
      </c>
      <c r="R9" s="54">
        <f t="shared" si="0"/>
        <v>3</v>
      </c>
      <c r="S9" s="55">
        <f t="shared" si="1"/>
        <v>7.8947368421052655E-2</v>
      </c>
      <c r="T9" s="1"/>
    </row>
    <row r="10" spans="1:20" s="51" customFormat="1" ht="15" customHeight="1" x14ac:dyDescent="0.25">
      <c r="A10" s="32">
        <v>1624</v>
      </c>
      <c r="B10" s="87" t="s">
        <v>1427</v>
      </c>
      <c r="C10" s="34">
        <v>48</v>
      </c>
      <c r="D10" s="34">
        <v>47</v>
      </c>
      <c r="E10" s="34">
        <v>47</v>
      </c>
      <c r="F10" s="34">
        <v>48</v>
      </c>
      <c r="G10" s="34">
        <v>51</v>
      </c>
      <c r="H10" s="54">
        <v>43</v>
      </c>
      <c r="I10" s="54">
        <v>45</v>
      </c>
      <c r="J10" s="36">
        <v>44</v>
      </c>
      <c r="K10" s="54">
        <v>40</v>
      </c>
      <c r="L10" s="54">
        <v>35</v>
      </c>
      <c r="M10" s="54">
        <v>33</v>
      </c>
      <c r="N10" s="54">
        <v>33</v>
      </c>
      <c r="O10" s="54">
        <v>29</v>
      </c>
      <c r="P10" s="54">
        <v>29</v>
      </c>
      <c r="Q10" s="54">
        <v>31</v>
      </c>
      <c r="R10" s="54">
        <f t="shared" si="0"/>
        <v>2</v>
      </c>
      <c r="S10" s="55">
        <f t="shared" si="1"/>
        <v>6.8965517241379226E-2</v>
      </c>
      <c r="T10" s="1"/>
    </row>
    <row r="11" spans="1:20" s="51" customFormat="1" ht="15" customHeight="1" x14ac:dyDescent="0.25">
      <c r="A11" s="32">
        <v>83855</v>
      </c>
      <c r="B11" s="145" t="s">
        <v>1125</v>
      </c>
      <c r="C11" s="34">
        <v>26</v>
      </c>
      <c r="D11" s="34">
        <v>33</v>
      </c>
      <c r="E11" s="34">
        <v>27</v>
      </c>
      <c r="F11" s="34">
        <v>25</v>
      </c>
      <c r="G11" s="34">
        <v>26</v>
      </c>
      <c r="H11" s="54">
        <v>22</v>
      </c>
      <c r="I11" s="54">
        <v>18</v>
      </c>
      <c r="J11" s="36">
        <v>20</v>
      </c>
      <c r="K11" s="54">
        <v>27</v>
      </c>
      <c r="L11" s="54">
        <v>24</v>
      </c>
      <c r="M11" s="54">
        <v>18</v>
      </c>
      <c r="N11" s="54">
        <v>20</v>
      </c>
      <c r="O11" s="54">
        <v>27</v>
      </c>
      <c r="P11" s="54">
        <v>30</v>
      </c>
      <c r="Q11" s="54">
        <v>32</v>
      </c>
      <c r="R11" s="54">
        <f t="shared" si="0"/>
        <v>2</v>
      </c>
      <c r="S11" s="55">
        <f t="shared" si="1"/>
        <v>6.6666666666666652E-2</v>
      </c>
      <c r="T11" s="1"/>
    </row>
    <row r="12" spans="1:20" s="51" customFormat="1" ht="15" customHeight="1" x14ac:dyDescent="0.25">
      <c r="A12" s="32">
        <v>50319</v>
      </c>
      <c r="B12" s="142" t="s">
        <v>1121</v>
      </c>
      <c r="C12" s="34">
        <v>78</v>
      </c>
      <c r="D12" s="34">
        <v>80</v>
      </c>
      <c r="E12" s="34">
        <v>76</v>
      </c>
      <c r="F12" s="34">
        <v>89</v>
      </c>
      <c r="G12" s="34">
        <v>96</v>
      </c>
      <c r="H12" s="54">
        <v>96</v>
      </c>
      <c r="I12" s="54">
        <v>85</v>
      </c>
      <c r="J12" s="36">
        <v>80</v>
      </c>
      <c r="K12" s="54">
        <v>80</v>
      </c>
      <c r="L12" s="54">
        <v>89</v>
      </c>
      <c r="M12" s="54">
        <v>87</v>
      </c>
      <c r="N12" s="54">
        <v>88</v>
      </c>
      <c r="O12" s="54">
        <v>86</v>
      </c>
      <c r="P12" s="54">
        <v>82</v>
      </c>
      <c r="Q12" s="54">
        <v>87</v>
      </c>
      <c r="R12" s="54">
        <f t="shared" si="0"/>
        <v>5</v>
      </c>
      <c r="S12" s="55">
        <f t="shared" si="1"/>
        <v>6.0975609756097615E-2</v>
      </c>
      <c r="T12" s="1"/>
    </row>
    <row r="13" spans="1:20" s="51" customFormat="1" ht="15" customHeight="1" x14ac:dyDescent="0.25">
      <c r="A13" s="32">
        <v>30356</v>
      </c>
      <c r="B13" s="87" t="s">
        <v>1128</v>
      </c>
      <c r="C13" s="34">
        <v>65</v>
      </c>
      <c r="D13" s="34">
        <v>73</v>
      </c>
      <c r="E13" s="34">
        <v>68</v>
      </c>
      <c r="F13" s="34">
        <v>78</v>
      </c>
      <c r="G13" s="34">
        <v>80</v>
      </c>
      <c r="H13" s="54">
        <v>74</v>
      </c>
      <c r="I13" s="54">
        <v>79</v>
      </c>
      <c r="J13" s="36">
        <v>84</v>
      </c>
      <c r="K13" s="54">
        <v>80</v>
      </c>
      <c r="L13" s="54">
        <v>84</v>
      </c>
      <c r="M13" s="54">
        <v>79</v>
      </c>
      <c r="N13" s="54">
        <v>86</v>
      </c>
      <c r="O13" s="54">
        <v>85</v>
      </c>
      <c r="P13" s="54">
        <v>84</v>
      </c>
      <c r="Q13" s="54">
        <v>89</v>
      </c>
      <c r="R13" s="54">
        <f t="shared" si="0"/>
        <v>5</v>
      </c>
      <c r="S13" s="55">
        <f t="shared" si="1"/>
        <v>5.9523809523809534E-2</v>
      </c>
      <c r="T13" s="1"/>
    </row>
    <row r="14" spans="1:20" s="51" customFormat="1" ht="15" customHeight="1" x14ac:dyDescent="0.25">
      <c r="A14" s="32">
        <v>1622</v>
      </c>
      <c r="B14" s="145" t="s">
        <v>1129</v>
      </c>
      <c r="C14" s="34">
        <v>46</v>
      </c>
      <c r="D14" s="34">
        <v>44</v>
      </c>
      <c r="E14" s="34">
        <v>47</v>
      </c>
      <c r="F14" s="34">
        <v>43</v>
      </c>
      <c r="G14" s="34">
        <v>38</v>
      </c>
      <c r="H14" s="54">
        <v>42</v>
      </c>
      <c r="I14" s="54">
        <v>47</v>
      </c>
      <c r="J14" s="36">
        <v>47</v>
      </c>
      <c r="K14" s="54">
        <v>47</v>
      </c>
      <c r="L14" s="54">
        <v>51</v>
      </c>
      <c r="M14" s="54">
        <v>47</v>
      </c>
      <c r="N14" s="54">
        <v>41</v>
      </c>
      <c r="O14" s="54">
        <v>48</v>
      </c>
      <c r="P14" s="54">
        <v>40</v>
      </c>
      <c r="Q14" s="54">
        <v>42</v>
      </c>
      <c r="R14" s="54">
        <f t="shared" si="0"/>
        <v>2</v>
      </c>
      <c r="S14" s="55">
        <f t="shared" si="1"/>
        <v>5.0000000000000044E-2</v>
      </c>
      <c r="T14" s="1"/>
    </row>
    <row r="15" spans="1:20" s="51" customFormat="1" ht="15" customHeight="1" x14ac:dyDescent="0.25">
      <c r="A15" s="32">
        <v>222206</v>
      </c>
      <c r="B15" s="200" t="s">
        <v>54</v>
      </c>
      <c r="C15" s="34"/>
      <c r="D15" s="34"/>
      <c r="E15" s="34"/>
      <c r="F15" s="34"/>
      <c r="G15" s="34"/>
      <c r="H15" s="54"/>
      <c r="I15" s="54"/>
      <c r="J15" s="36"/>
      <c r="K15" s="54"/>
      <c r="L15" s="54">
        <v>0</v>
      </c>
      <c r="M15" s="54">
        <v>30</v>
      </c>
      <c r="N15" s="54">
        <v>20</v>
      </c>
      <c r="O15" s="54">
        <v>35</v>
      </c>
      <c r="P15" s="54">
        <v>43</v>
      </c>
      <c r="Q15" s="54">
        <v>45</v>
      </c>
      <c r="R15" s="54">
        <f t="shared" si="0"/>
        <v>2</v>
      </c>
      <c r="S15" s="55">
        <f t="shared" si="1"/>
        <v>4.6511627906976827E-2</v>
      </c>
      <c r="T15" s="1"/>
    </row>
    <row r="16" spans="1:20" s="51" customFormat="1" ht="15" customHeight="1" x14ac:dyDescent="0.25">
      <c r="A16" s="32">
        <v>1623</v>
      </c>
      <c r="B16" s="142" t="s">
        <v>1426</v>
      </c>
      <c r="C16" s="34">
        <v>193</v>
      </c>
      <c r="D16" s="34">
        <v>187</v>
      </c>
      <c r="E16" s="34">
        <v>184</v>
      </c>
      <c r="F16" s="34">
        <v>190</v>
      </c>
      <c r="G16" s="34">
        <v>182</v>
      </c>
      <c r="H16" s="54">
        <v>177</v>
      </c>
      <c r="I16" s="54">
        <v>175</v>
      </c>
      <c r="J16" s="36">
        <v>182</v>
      </c>
      <c r="K16" s="54">
        <v>179</v>
      </c>
      <c r="L16" s="54">
        <v>185</v>
      </c>
      <c r="M16" s="54">
        <v>173</v>
      </c>
      <c r="N16" s="54">
        <v>164</v>
      </c>
      <c r="O16" s="54">
        <v>151</v>
      </c>
      <c r="P16" s="54">
        <v>144</v>
      </c>
      <c r="Q16" s="54">
        <v>150</v>
      </c>
      <c r="R16" s="54">
        <f t="shared" si="0"/>
        <v>6</v>
      </c>
      <c r="S16" s="55">
        <f t="shared" si="1"/>
        <v>4.1666666666666741E-2</v>
      </c>
      <c r="T16" s="1"/>
    </row>
    <row r="17" spans="1:20" s="51" customFormat="1" ht="15" customHeight="1" x14ac:dyDescent="0.25">
      <c r="A17" s="32">
        <v>50207</v>
      </c>
      <c r="B17" s="145" t="s">
        <v>1147</v>
      </c>
      <c r="C17" s="34">
        <v>56</v>
      </c>
      <c r="D17" s="34">
        <v>62</v>
      </c>
      <c r="E17" s="34">
        <v>58</v>
      </c>
      <c r="F17" s="34">
        <v>52</v>
      </c>
      <c r="G17" s="34">
        <v>51</v>
      </c>
      <c r="H17" s="54">
        <v>54</v>
      </c>
      <c r="I17" s="54">
        <v>48</v>
      </c>
      <c r="J17" s="36">
        <v>52</v>
      </c>
      <c r="K17" s="54">
        <v>49</v>
      </c>
      <c r="L17" s="54">
        <v>53</v>
      </c>
      <c r="M17" s="54">
        <v>56</v>
      </c>
      <c r="N17" s="54">
        <v>51</v>
      </c>
      <c r="O17" s="54">
        <v>66</v>
      </c>
      <c r="P17" s="54">
        <v>66</v>
      </c>
      <c r="Q17" s="54">
        <v>68</v>
      </c>
      <c r="R17" s="54">
        <f t="shared" si="0"/>
        <v>2</v>
      </c>
      <c r="S17" s="55">
        <f t="shared" si="1"/>
        <v>3.0303030303030276E-2</v>
      </c>
      <c r="T17" s="1"/>
    </row>
    <row r="18" spans="1:20" s="51" customFormat="1" ht="15" customHeight="1" x14ac:dyDescent="0.25">
      <c r="A18" s="32">
        <v>30590</v>
      </c>
      <c r="B18" s="142" t="s">
        <v>1120</v>
      </c>
      <c r="C18" s="34">
        <v>56</v>
      </c>
      <c r="D18" s="34">
        <v>53</v>
      </c>
      <c r="E18" s="34">
        <v>52</v>
      </c>
      <c r="F18" s="34">
        <v>53</v>
      </c>
      <c r="G18" s="34">
        <v>56</v>
      </c>
      <c r="H18" s="54">
        <v>52</v>
      </c>
      <c r="I18" s="54">
        <v>48</v>
      </c>
      <c r="J18" s="36">
        <v>44</v>
      </c>
      <c r="K18" s="54">
        <v>52</v>
      </c>
      <c r="L18" s="54">
        <v>57</v>
      </c>
      <c r="M18" s="54">
        <v>64</v>
      </c>
      <c r="N18" s="54">
        <v>71</v>
      </c>
      <c r="O18" s="54">
        <v>63</v>
      </c>
      <c r="P18" s="54">
        <v>60</v>
      </c>
      <c r="Q18" s="54">
        <v>61</v>
      </c>
      <c r="R18" s="54">
        <f t="shared" si="0"/>
        <v>1</v>
      </c>
      <c r="S18" s="55">
        <f t="shared" si="1"/>
        <v>1.6666666666666607E-2</v>
      </c>
      <c r="T18" s="1"/>
    </row>
    <row r="19" spans="1:20" s="51" customFormat="1" ht="15" customHeight="1" x14ac:dyDescent="0.25">
      <c r="A19" s="32">
        <v>1636</v>
      </c>
      <c r="B19" s="142" t="s">
        <v>1139</v>
      </c>
      <c r="C19" s="34">
        <v>16</v>
      </c>
      <c r="D19" s="34">
        <v>16</v>
      </c>
      <c r="E19" s="34">
        <v>15</v>
      </c>
      <c r="F19" s="34">
        <v>16</v>
      </c>
      <c r="G19" s="34">
        <v>14</v>
      </c>
      <c r="H19" s="54">
        <v>14</v>
      </c>
      <c r="I19" s="54">
        <v>16</v>
      </c>
      <c r="J19" s="36">
        <v>19</v>
      </c>
      <c r="K19" s="54">
        <v>20</v>
      </c>
      <c r="L19" s="54">
        <v>19</v>
      </c>
      <c r="M19" s="54">
        <v>20</v>
      </c>
      <c r="N19" s="54">
        <v>22</v>
      </c>
      <c r="O19" s="54">
        <v>21</v>
      </c>
      <c r="P19" s="54">
        <v>23</v>
      </c>
      <c r="Q19" s="54">
        <v>23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customHeight="1" x14ac:dyDescent="0.25">
      <c r="A20" s="32">
        <v>1612</v>
      </c>
      <c r="B20" s="87" t="s">
        <v>1135</v>
      </c>
      <c r="C20" s="34">
        <v>41</v>
      </c>
      <c r="D20" s="34">
        <v>36</v>
      </c>
      <c r="E20" s="34">
        <v>28</v>
      </c>
      <c r="F20" s="34">
        <v>29</v>
      </c>
      <c r="G20" s="34">
        <v>26</v>
      </c>
      <c r="H20" s="54">
        <v>27</v>
      </c>
      <c r="I20" s="54">
        <v>26</v>
      </c>
      <c r="J20" s="36">
        <v>27</v>
      </c>
      <c r="K20" s="54">
        <v>30</v>
      </c>
      <c r="L20" s="54">
        <v>26</v>
      </c>
      <c r="M20" s="54">
        <v>23</v>
      </c>
      <c r="N20" s="54">
        <v>23</v>
      </c>
      <c r="O20" s="54">
        <v>20</v>
      </c>
      <c r="P20" s="54">
        <v>21</v>
      </c>
      <c r="Q20" s="54">
        <v>21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customHeight="1" x14ac:dyDescent="0.25">
      <c r="A21" s="32">
        <v>1626</v>
      </c>
      <c r="B21" s="87" t="s">
        <v>1154</v>
      </c>
      <c r="C21" s="34">
        <v>25</v>
      </c>
      <c r="D21" s="34">
        <v>22</v>
      </c>
      <c r="E21" s="34">
        <v>24</v>
      </c>
      <c r="F21" s="34">
        <v>23</v>
      </c>
      <c r="G21" s="34">
        <v>24</v>
      </c>
      <c r="H21" s="54">
        <v>20</v>
      </c>
      <c r="I21" s="54">
        <v>20</v>
      </c>
      <c r="J21" s="36">
        <v>17</v>
      </c>
      <c r="K21" s="54">
        <v>20</v>
      </c>
      <c r="L21" s="54">
        <v>17</v>
      </c>
      <c r="M21" s="54">
        <v>15</v>
      </c>
      <c r="N21" s="54">
        <v>17</v>
      </c>
      <c r="O21" s="54">
        <v>16</v>
      </c>
      <c r="P21" s="54">
        <v>18</v>
      </c>
      <c r="Q21" s="54">
        <v>18</v>
      </c>
      <c r="R21" s="54">
        <f t="shared" si="0"/>
        <v>0</v>
      </c>
      <c r="S21" s="55">
        <f t="shared" si="1"/>
        <v>0</v>
      </c>
      <c r="T21" s="1"/>
    </row>
    <row r="22" spans="1:20" s="51" customFormat="1" ht="15" customHeight="1" x14ac:dyDescent="0.25">
      <c r="A22" s="32">
        <v>1607</v>
      </c>
      <c r="B22" s="87" t="s">
        <v>1132</v>
      </c>
      <c r="C22" s="34">
        <v>21</v>
      </c>
      <c r="D22" s="34">
        <v>19</v>
      </c>
      <c r="E22" s="34">
        <v>18</v>
      </c>
      <c r="F22" s="34">
        <v>20</v>
      </c>
      <c r="G22" s="34">
        <v>22</v>
      </c>
      <c r="H22" s="54">
        <v>18</v>
      </c>
      <c r="I22" s="54">
        <v>20</v>
      </c>
      <c r="J22" s="36">
        <v>20</v>
      </c>
      <c r="K22" s="54">
        <v>20</v>
      </c>
      <c r="L22" s="54">
        <v>19</v>
      </c>
      <c r="M22" s="54">
        <v>19</v>
      </c>
      <c r="N22" s="54">
        <v>17</v>
      </c>
      <c r="O22" s="54">
        <v>14</v>
      </c>
      <c r="P22" s="54">
        <v>15</v>
      </c>
      <c r="Q22" s="54">
        <v>15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customHeight="1" x14ac:dyDescent="0.25">
      <c r="A23" s="32">
        <v>1615</v>
      </c>
      <c r="B23" s="87" t="s">
        <v>1157</v>
      </c>
      <c r="C23" s="34">
        <v>24</v>
      </c>
      <c r="D23" s="34">
        <v>19</v>
      </c>
      <c r="E23" s="34">
        <v>19</v>
      </c>
      <c r="F23" s="34">
        <v>26</v>
      </c>
      <c r="G23" s="34">
        <v>24</v>
      </c>
      <c r="H23" s="54">
        <v>18</v>
      </c>
      <c r="I23" s="54">
        <v>18</v>
      </c>
      <c r="J23" s="36">
        <v>18</v>
      </c>
      <c r="K23" s="54">
        <v>18</v>
      </c>
      <c r="L23" s="54">
        <v>20</v>
      </c>
      <c r="M23" s="54">
        <v>18</v>
      </c>
      <c r="N23" s="54">
        <v>14</v>
      </c>
      <c r="O23" s="54">
        <v>14</v>
      </c>
      <c r="P23" s="54">
        <v>14</v>
      </c>
      <c r="Q23" s="54">
        <v>14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customHeight="1" x14ac:dyDescent="0.25">
      <c r="A24" s="32">
        <v>1634</v>
      </c>
      <c r="B24" s="87" t="s">
        <v>1152</v>
      </c>
      <c r="C24" s="34">
        <v>188</v>
      </c>
      <c r="D24" s="34">
        <v>194</v>
      </c>
      <c r="E24" s="34">
        <v>194</v>
      </c>
      <c r="F24" s="34">
        <v>194</v>
      </c>
      <c r="G24" s="34">
        <v>187</v>
      </c>
      <c r="H24" s="54">
        <v>189</v>
      </c>
      <c r="I24" s="54">
        <v>181</v>
      </c>
      <c r="J24" s="36">
        <v>185</v>
      </c>
      <c r="K24" s="54">
        <v>179</v>
      </c>
      <c r="L24" s="54">
        <v>152</v>
      </c>
      <c r="M24" s="54">
        <v>145</v>
      </c>
      <c r="N24" s="54">
        <v>141</v>
      </c>
      <c r="O24" s="54">
        <v>130</v>
      </c>
      <c r="P24" s="54">
        <v>139</v>
      </c>
      <c r="Q24" s="54">
        <v>138</v>
      </c>
      <c r="R24" s="54">
        <f t="shared" si="0"/>
        <v>-1</v>
      </c>
      <c r="S24" s="55">
        <f t="shared" si="1"/>
        <v>-7.194244604316502E-3</v>
      </c>
      <c r="T24" s="1"/>
    </row>
    <row r="25" spans="1:20" s="51" customFormat="1" ht="15" customHeight="1" x14ac:dyDescent="0.25">
      <c r="A25" s="32">
        <v>1625</v>
      </c>
      <c r="B25" s="87" t="s">
        <v>1423</v>
      </c>
      <c r="C25" s="34">
        <v>96</v>
      </c>
      <c r="D25" s="34">
        <v>93</v>
      </c>
      <c r="E25" s="34">
        <v>90</v>
      </c>
      <c r="F25" s="34">
        <v>79</v>
      </c>
      <c r="G25" s="34">
        <v>86</v>
      </c>
      <c r="H25" s="54">
        <v>84</v>
      </c>
      <c r="I25" s="54">
        <v>86</v>
      </c>
      <c r="J25" s="36">
        <v>67</v>
      </c>
      <c r="K25" s="54">
        <v>55</v>
      </c>
      <c r="L25" s="54">
        <v>48</v>
      </c>
      <c r="M25" s="54">
        <v>44</v>
      </c>
      <c r="N25" s="54">
        <v>43</v>
      </c>
      <c r="O25" s="54">
        <v>51</v>
      </c>
      <c r="P25" s="54">
        <v>52</v>
      </c>
      <c r="Q25" s="54">
        <v>51</v>
      </c>
      <c r="R25" s="54">
        <f t="shared" si="0"/>
        <v>-1</v>
      </c>
      <c r="S25" s="55">
        <f t="shared" si="1"/>
        <v>-1.9230769230769273E-2</v>
      </c>
      <c r="T25" s="1"/>
    </row>
    <row r="26" spans="1:20" s="51" customFormat="1" ht="15" customHeight="1" x14ac:dyDescent="0.25">
      <c r="A26" s="32">
        <v>1621</v>
      </c>
      <c r="B26" s="87" t="s">
        <v>1127</v>
      </c>
      <c r="C26" s="34">
        <v>87</v>
      </c>
      <c r="D26" s="34">
        <v>89</v>
      </c>
      <c r="E26" s="34">
        <v>86</v>
      </c>
      <c r="F26" s="34">
        <v>87</v>
      </c>
      <c r="G26" s="34">
        <v>92</v>
      </c>
      <c r="H26" s="54">
        <v>85</v>
      </c>
      <c r="I26" s="54">
        <v>81</v>
      </c>
      <c r="J26" s="36">
        <v>76</v>
      </c>
      <c r="K26" s="54">
        <v>76</v>
      </c>
      <c r="L26" s="54">
        <v>89</v>
      </c>
      <c r="M26" s="54">
        <v>71</v>
      </c>
      <c r="N26" s="54">
        <v>74</v>
      </c>
      <c r="O26" s="54">
        <v>78</v>
      </c>
      <c r="P26" s="54">
        <v>85</v>
      </c>
      <c r="Q26" s="54">
        <v>83</v>
      </c>
      <c r="R26" s="54">
        <f t="shared" si="0"/>
        <v>-2</v>
      </c>
      <c r="S26" s="55">
        <f t="shared" si="1"/>
        <v>-2.352941176470591E-2</v>
      </c>
      <c r="T26" s="1"/>
    </row>
    <row r="27" spans="1:20" s="51" customFormat="1" ht="15" customHeight="1" x14ac:dyDescent="0.25">
      <c r="A27" s="32">
        <v>51500</v>
      </c>
      <c r="B27" s="87" t="s">
        <v>1122</v>
      </c>
      <c r="C27" s="34">
        <v>27</v>
      </c>
      <c r="D27" s="34">
        <v>20</v>
      </c>
      <c r="E27" s="34">
        <v>22</v>
      </c>
      <c r="F27" s="34">
        <v>21</v>
      </c>
      <c r="G27" s="34">
        <v>26</v>
      </c>
      <c r="H27" s="54">
        <v>27</v>
      </c>
      <c r="I27" s="54">
        <v>27</v>
      </c>
      <c r="J27" s="36">
        <v>26</v>
      </c>
      <c r="K27" s="54">
        <v>28</v>
      </c>
      <c r="L27" s="54">
        <v>28</v>
      </c>
      <c r="M27" s="54">
        <v>28</v>
      </c>
      <c r="N27" s="54">
        <v>31</v>
      </c>
      <c r="O27" s="54">
        <v>31</v>
      </c>
      <c r="P27" s="54">
        <v>30</v>
      </c>
      <c r="Q27" s="54">
        <v>29</v>
      </c>
      <c r="R27" s="54">
        <f t="shared" si="0"/>
        <v>-1</v>
      </c>
      <c r="S27" s="55">
        <f t="shared" si="1"/>
        <v>-3.3333333333333326E-2</v>
      </c>
      <c r="T27" s="1"/>
    </row>
    <row r="28" spans="1:20" s="51" customFormat="1" ht="15" customHeight="1" x14ac:dyDescent="0.25">
      <c r="A28" s="32">
        <v>88526</v>
      </c>
      <c r="B28" s="144" t="s">
        <v>1119</v>
      </c>
      <c r="C28" s="34"/>
      <c r="D28" s="34"/>
      <c r="E28" s="34"/>
      <c r="F28" s="34"/>
      <c r="G28" s="34"/>
      <c r="H28" s="54"/>
      <c r="I28" s="54">
        <v>20</v>
      </c>
      <c r="J28" s="36">
        <v>19</v>
      </c>
      <c r="K28" s="54">
        <v>23</v>
      </c>
      <c r="L28" s="54">
        <v>25</v>
      </c>
      <c r="M28" s="54">
        <v>25</v>
      </c>
      <c r="N28" s="54">
        <v>28</v>
      </c>
      <c r="O28" s="54">
        <v>21</v>
      </c>
      <c r="P28" s="54">
        <v>22</v>
      </c>
      <c r="Q28" s="54">
        <v>21</v>
      </c>
      <c r="R28" s="54">
        <f t="shared" si="0"/>
        <v>-1</v>
      </c>
      <c r="S28" s="55">
        <f t="shared" si="1"/>
        <v>-4.5454545454545414E-2</v>
      </c>
      <c r="T28" s="1"/>
    </row>
    <row r="29" spans="1:20" s="51" customFormat="1" ht="15" customHeight="1" x14ac:dyDescent="0.25">
      <c r="A29" s="32">
        <v>1610</v>
      </c>
      <c r="B29" s="145" t="s">
        <v>1422</v>
      </c>
      <c r="C29" s="34">
        <v>31</v>
      </c>
      <c r="D29" s="34">
        <v>35</v>
      </c>
      <c r="E29" s="34">
        <v>39</v>
      </c>
      <c r="F29" s="34">
        <v>43</v>
      </c>
      <c r="G29" s="34">
        <v>47</v>
      </c>
      <c r="H29" s="54">
        <v>42</v>
      </c>
      <c r="I29" s="54">
        <v>35</v>
      </c>
      <c r="J29" s="36">
        <v>34</v>
      </c>
      <c r="K29" s="54">
        <v>30</v>
      </c>
      <c r="L29" s="54">
        <v>28</v>
      </c>
      <c r="M29" s="54">
        <v>25</v>
      </c>
      <c r="N29" s="54">
        <v>26</v>
      </c>
      <c r="O29" s="54">
        <v>20</v>
      </c>
      <c r="P29" s="54">
        <v>20</v>
      </c>
      <c r="Q29" s="54">
        <v>19</v>
      </c>
      <c r="R29" s="54">
        <f t="shared" si="0"/>
        <v>-1</v>
      </c>
      <c r="S29" s="55">
        <f t="shared" si="1"/>
        <v>-5.0000000000000044E-2</v>
      </c>
      <c r="T29" s="1"/>
    </row>
    <row r="30" spans="1:20" s="51" customFormat="1" ht="15" customHeight="1" x14ac:dyDescent="0.25">
      <c r="A30" s="32">
        <v>1608</v>
      </c>
      <c r="B30" s="87" t="s">
        <v>1133</v>
      </c>
      <c r="C30" s="34">
        <v>23</v>
      </c>
      <c r="D30" s="34">
        <v>22</v>
      </c>
      <c r="E30" s="34">
        <v>21</v>
      </c>
      <c r="F30" s="34">
        <v>23</v>
      </c>
      <c r="G30" s="34">
        <v>27</v>
      </c>
      <c r="H30" s="54">
        <v>25</v>
      </c>
      <c r="I30" s="54">
        <v>27</v>
      </c>
      <c r="J30" s="36">
        <v>29</v>
      </c>
      <c r="K30" s="54">
        <v>24</v>
      </c>
      <c r="L30" s="54">
        <v>19</v>
      </c>
      <c r="M30" s="54">
        <v>23</v>
      </c>
      <c r="N30" s="54">
        <v>23</v>
      </c>
      <c r="O30" s="54">
        <v>20</v>
      </c>
      <c r="P30" s="54">
        <v>33</v>
      </c>
      <c r="Q30" s="54">
        <v>31</v>
      </c>
      <c r="R30" s="54">
        <f t="shared" si="0"/>
        <v>-2</v>
      </c>
      <c r="S30" s="55">
        <f t="shared" si="1"/>
        <v>-6.0606060606060552E-2</v>
      </c>
      <c r="T30" s="1"/>
    </row>
    <row r="31" spans="1:20" s="51" customFormat="1" ht="15" customHeight="1" x14ac:dyDescent="0.25">
      <c r="A31" s="32">
        <v>1613</v>
      </c>
      <c r="B31" s="87" t="s">
        <v>1145</v>
      </c>
      <c r="C31" s="34">
        <v>62</v>
      </c>
      <c r="D31" s="34">
        <v>73</v>
      </c>
      <c r="E31" s="34">
        <v>73</v>
      </c>
      <c r="F31" s="34">
        <v>72</v>
      </c>
      <c r="G31" s="34">
        <v>72</v>
      </c>
      <c r="H31" s="54">
        <v>72</v>
      </c>
      <c r="I31" s="54">
        <v>70</v>
      </c>
      <c r="J31" s="36">
        <v>69</v>
      </c>
      <c r="K31" s="54">
        <v>66</v>
      </c>
      <c r="L31" s="54">
        <v>63</v>
      </c>
      <c r="M31" s="54">
        <v>62</v>
      </c>
      <c r="N31" s="54">
        <v>60</v>
      </c>
      <c r="O31" s="54">
        <v>63</v>
      </c>
      <c r="P31" s="54">
        <v>60</v>
      </c>
      <c r="Q31" s="54">
        <v>56</v>
      </c>
      <c r="R31" s="54">
        <f t="shared" si="0"/>
        <v>-4</v>
      </c>
      <c r="S31" s="55">
        <f t="shared" si="1"/>
        <v>-6.6666666666666652E-2</v>
      </c>
      <c r="T31" s="1"/>
    </row>
    <row r="32" spans="1:20" s="51" customFormat="1" ht="15" customHeight="1" x14ac:dyDescent="0.25">
      <c r="A32" s="32">
        <v>1611</v>
      </c>
      <c r="B32" s="142" t="s">
        <v>1134</v>
      </c>
      <c r="C32" s="34">
        <v>52</v>
      </c>
      <c r="D32" s="34">
        <v>48</v>
      </c>
      <c r="E32" s="34">
        <v>46</v>
      </c>
      <c r="F32" s="34">
        <v>45</v>
      </c>
      <c r="G32" s="34">
        <v>44</v>
      </c>
      <c r="H32" s="54">
        <v>43</v>
      </c>
      <c r="I32" s="54">
        <v>42</v>
      </c>
      <c r="J32" s="36">
        <v>40</v>
      </c>
      <c r="K32" s="54">
        <v>39</v>
      </c>
      <c r="L32" s="54">
        <v>33</v>
      </c>
      <c r="M32" s="54">
        <v>24</v>
      </c>
      <c r="N32" s="54">
        <v>27</v>
      </c>
      <c r="O32" s="54">
        <v>29</v>
      </c>
      <c r="P32" s="54">
        <v>30</v>
      </c>
      <c r="Q32" s="54">
        <v>28</v>
      </c>
      <c r="R32" s="54">
        <f t="shared" si="0"/>
        <v>-2</v>
      </c>
      <c r="S32" s="55">
        <f t="shared" si="1"/>
        <v>-6.6666666666666652E-2</v>
      </c>
      <c r="T32" s="1"/>
    </row>
    <row r="33" spans="1:20" s="51" customFormat="1" ht="15" customHeight="1" x14ac:dyDescent="0.25">
      <c r="A33" s="32">
        <v>23300</v>
      </c>
      <c r="B33" s="142" t="s">
        <v>1130</v>
      </c>
      <c r="C33" s="34">
        <v>114</v>
      </c>
      <c r="D33" s="34">
        <v>114</v>
      </c>
      <c r="E33" s="34">
        <v>113</v>
      </c>
      <c r="F33" s="34">
        <v>117</v>
      </c>
      <c r="G33" s="34">
        <v>113</v>
      </c>
      <c r="H33" s="54">
        <v>111</v>
      </c>
      <c r="I33" s="54">
        <v>126</v>
      </c>
      <c r="J33" s="36">
        <v>126</v>
      </c>
      <c r="K33" s="54">
        <v>131</v>
      </c>
      <c r="L33" s="54">
        <v>128</v>
      </c>
      <c r="M33" s="54">
        <v>136</v>
      </c>
      <c r="N33" s="54">
        <v>130</v>
      </c>
      <c r="O33" s="54">
        <v>117</v>
      </c>
      <c r="P33" s="54">
        <v>110</v>
      </c>
      <c r="Q33" s="54">
        <v>102</v>
      </c>
      <c r="R33" s="54">
        <f t="shared" si="0"/>
        <v>-8</v>
      </c>
      <c r="S33" s="55">
        <f t="shared" si="1"/>
        <v>-7.2727272727272751E-2</v>
      </c>
      <c r="T33" s="1"/>
    </row>
    <row r="34" spans="1:20" s="51" customFormat="1" ht="15" customHeight="1" x14ac:dyDescent="0.25">
      <c r="A34" s="32">
        <v>1620</v>
      </c>
      <c r="B34" s="142" t="s">
        <v>1149</v>
      </c>
      <c r="C34" s="34">
        <v>192</v>
      </c>
      <c r="D34" s="34">
        <v>204</v>
      </c>
      <c r="E34" s="34">
        <v>199</v>
      </c>
      <c r="F34" s="34">
        <v>194</v>
      </c>
      <c r="G34" s="34">
        <v>195</v>
      </c>
      <c r="H34" s="54">
        <v>196</v>
      </c>
      <c r="I34" s="54">
        <v>180</v>
      </c>
      <c r="J34" s="36">
        <v>187</v>
      </c>
      <c r="K34" s="54">
        <v>185</v>
      </c>
      <c r="L34" s="54">
        <v>161</v>
      </c>
      <c r="M34" s="54">
        <v>158</v>
      </c>
      <c r="N34" s="54">
        <v>138</v>
      </c>
      <c r="O34" s="54">
        <v>127</v>
      </c>
      <c r="P34" s="54">
        <v>122</v>
      </c>
      <c r="Q34" s="54">
        <v>112</v>
      </c>
      <c r="R34" s="54">
        <f t="shared" si="0"/>
        <v>-10</v>
      </c>
      <c r="S34" s="55">
        <f t="shared" si="1"/>
        <v>-8.1967213114754078E-2</v>
      </c>
      <c r="T34" s="1"/>
    </row>
    <row r="35" spans="1:20" s="51" customFormat="1" ht="15" customHeight="1" x14ac:dyDescent="0.25">
      <c r="A35" s="32">
        <v>1629</v>
      </c>
      <c r="B35" s="145" t="s">
        <v>1155</v>
      </c>
      <c r="C35" s="34">
        <v>28</v>
      </c>
      <c r="D35" s="34">
        <v>28</v>
      </c>
      <c r="E35" s="34">
        <v>30</v>
      </c>
      <c r="F35" s="34">
        <v>25</v>
      </c>
      <c r="G35" s="34">
        <v>26</v>
      </c>
      <c r="H35" s="54">
        <v>24</v>
      </c>
      <c r="I35" s="54">
        <v>24</v>
      </c>
      <c r="J35" s="36">
        <v>23</v>
      </c>
      <c r="K35" s="54">
        <v>24</v>
      </c>
      <c r="L35" s="54">
        <v>22</v>
      </c>
      <c r="M35" s="54">
        <v>19</v>
      </c>
      <c r="N35" s="54">
        <v>10</v>
      </c>
      <c r="O35" s="54">
        <v>12</v>
      </c>
      <c r="P35" s="54">
        <v>12</v>
      </c>
      <c r="Q35" s="54">
        <v>11</v>
      </c>
      <c r="R35" s="54">
        <f t="shared" si="0"/>
        <v>-1</v>
      </c>
      <c r="S35" s="55">
        <f t="shared" si="1"/>
        <v>-8.333333333333337E-2</v>
      </c>
      <c r="T35" s="1"/>
    </row>
    <row r="36" spans="1:20" s="51" customFormat="1" ht="15" customHeight="1" x14ac:dyDescent="0.25">
      <c r="A36" s="32">
        <v>1619</v>
      </c>
      <c r="B36" s="87" t="s">
        <v>1143</v>
      </c>
      <c r="C36" s="34">
        <v>56</v>
      </c>
      <c r="D36" s="34">
        <v>54</v>
      </c>
      <c r="E36" s="34">
        <v>52</v>
      </c>
      <c r="F36" s="34">
        <v>51</v>
      </c>
      <c r="G36" s="34">
        <v>55</v>
      </c>
      <c r="H36" s="54">
        <v>51</v>
      </c>
      <c r="I36" s="54">
        <v>47</v>
      </c>
      <c r="J36" s="36">
        <v>52</v>
      </c>
      <c r="K36" s="54">
        <v>46</v>
      </c>
      <c r="L36" s="54">
        <v>40</v>
      </c>
      <c r="M36" s="54">
        <v>38</v>
      </c>
      <c r="N36" s="54">
        <v>34</v>
      </c>
      <c r="O36" s="54">
        <v>32</v>
      </c>
      <c r="P36" s="54">
        <v>32</v>
      </c>
      <c r="Q36" s="54">
        <v>29</v>
      </c>
      <c r="R36" s="54">
        <f t="shared" si="0"/>
        <v>-3</v>
      </c>
      <c r="S36" s="55">
        <f t="shared" si="1"/>
        <v>-9.375E-2</v>
      </c>
      <c r="T36" s="1"/>
    </row>
    <row r="37" spans="1:20" s="51" customFormat="1" ht="15" customHeight="1" x14ac:dyDescent="0.25">
      <c r="A37" s="32">
        <v>50683</v>
      </c>
      <c r="B37" s="87" t="s">
        <v>1141</v>
      </c>
      <c r="C37" s="34">
        <v>17</v>
      </c>
      <c r="D37" s="34">
        <v>19</v>
      </c>
      <c r="E37" s="34">
        <v>13</v>
      </c>
      <c r="F37" s="34">
        <v>10</v>
      </c>
      <c r="G37" s="34">
        <v>8</v>
      </c>
      <c r="H37" s="54">
        <v>8</v>
      </c>
      <c r="I37" s="54">
        <v>9</v>
      </c>
      <c r="J37" s="36">
        <v>8</v>
      </c>
      <c r="K37" s="54">
        <v>10</v>
      </c>
      <c r="L37" s="54">
        <v>10</v>
      </c>
      <c r="M37" s="54">
        <v>10</v>
      </c>
      <c r="N37" s="54">
        <v>10</v>
      </c>
      <c r="O37" s="54">
        <v>8</v>
      </c>
      <c r="P37" s="54">
        <v>10</v>
      </c>
      <c r="Q37" s="54">
        <v>9</v>
      </c>
      <c r="R37" s="54">
        <f t="shared" si="0"/>
        <v>-1</v>
      </c>
      <c r="S37" s="55">
        <f t="shared" si="1"/>
        <v>-9.9999999999999978E-2</v>
      </c>
      <c r="T37" s="1"/>
    </row>
    <row r="38" spans="1:20" s="51" customFormat="1" ht="15" customHeight="1" x14ac:dyDescent="0.25">
      <c r="A38" s="205">
        <v>61505</v>
      </c>
      <c r="B38" s="87" t="s">
        <v>1142</v>
      </c>
      <c r="C38" s="34">
        <v>23</v>
      </c>
      <c r="D38" s="34">
        <v>23</v>
      </c>
      <c r="E38" s="34">
        <v>19</v>
      </c>
      <c r="F38" s="34">
        <v>16</v>
      </c>
      <c r="G38" s="34">
        <v>14</v>
      </c>
      <c r="H38" s="54">
        <v>15</v>
      </c>
      <c r="I38" s="54">
        <v>10</v>
      </c>
      <c r="J38" s="36">
        <v>10</v>
      </c>
      <c r="K38" s="54">
        <v>9</v>
      </c>
      <c r="L38" s="54">
        <v>8</v>
      </c>
      <c r="M38" s="54">
        <v>8</v>
      </c>
      <c r="N38" s="54">
        <v>8</v>
      </c>
      <c r="O38" s="54">
        <v>11</v>
      </c>
      <c r="P38" s="54">
        <v>14</v>
      </c>
      <c r="Q38" s="54">
        <v>12</v>
      </c>
      <c r="R38" s="54">
        <f t="shared" si="0"/>
        <v>-2</v>
      </c>
      <c r="S38" s="55">
        <f t="shared" si="1"/>
        <v>-0.1428571428571429</v>
      </c>
      <c r="T38" s="1"/>
    </row>
    <row r="39" spans="1:20" s="51" customFormat="1" ht="15" customHeight="1" x14ac:dyDescent="0.25">
      <c r="A39" s="32">
        <v>1633</v>
      </c>
      <c r="B39" s="87" t="s">
        <v>1150</v>
      </c>
      <c r="C39" s="34">
        <v>54</v>
      </c>
      <c r="D39" s="34">
        <v>56</v>
      </c>
      <c r="E39" s="34">
        <v>44</v>
      </c>
      <c r="F39" s="34">
        <v>47</v>
      </c>
      <c r="G39" s="34">
        <v>49</v>
      </c>
      <c r="H39" s="54">
        <v>51</v>
      </c>
      <c r="I39" s="54">
        <v>43</v>
      </c>
      <c r="J39" s="36">
        <v>46</v>
      </c>
      <c r="K39" s="54">
        <v>40</v>
      </c>
      <c r="L39" s="54">
        <v>36</v>
      </c>
      <c r="M39" s="54">
        <v>30</v>
      </c>
      <c r="N39" s="54">
        <v>27</v>
      </c>
      <c r="O39" s="54">
        <v>24</v>
      </c>
      <c r="P39" s="54">
        <v>20</v>
      </c>
      <c r="Q39" s="54">
        <v>17</v>
      </c>
      <c r="R39" s="54">
        <f t="shared" si="0"/>
        <v>-3</v>
      </c>
      <c r="S39" s="55">
        <f t="shared" si="1"/>
        <v>-0.15000000000000002</v>
      </c>
      <c r="T39" s="1"/>
    </row>
    <row r="40" spans="1:20" s="51" customFormat="1" ht="15" customHeight="1" x14ac:dyDescent="0.25">
      <c r="A40" s="32">
        <v>31782</v>
      </c>
      <c r="B40" s="145" t="s">
        <v>1156</v>
      </c>
      <c r="C40" s="34">
        <v>41</v>
      </c>
      <c r="D40" s="34">
        <v>42</v>
      </c>
      <c r="E40" s="34">
        <v>33</v>
      </c>
      <c r="F40" s="34">
        <v>35</v>
      </c>
      <c r="G40" s="34">
        <v>39</v>
      </c>
      <c r="H40" s="54">
        <v>36</v>
      </c>
      <c r="I40" s="54">
        <v>38</v>
      </c>
      <c r="J40" s="36">
        <v>37</v>
      </c>
      <c r="K40" s="54">
        <v>34</v>
      </c>
      <c r="L40" s="54">
        <v>29</v>
      </c>
      <c r="M40" s="54">
        <v>26</v>
      </c>
      <c r="N40" s="54">
        <v>38</v>
      </c>
      <c r="O40" s="54">
        <v>40</v>
      </c>
      <c r="P40" s="54">
        <v>42</v>
      </c>
      <c r="Q40" s="54">
        <v>33</v>
      </c>
      <c r="R40" s="54">
        <f t="shared" si="0"/>
        <v>-9</v>
      </c>
      <c r="S40" s="55">
        <f t="shared" si="1"/>
        <v>-0.2142857142857143</v>
      </c>
      <c r="T40" s="1"/>
    </row>
    <row r="41" spans="1:20" s="51" customFormat="1" ht="15" customHeight="1" x14ac:dyDescent="0.25">
      <c r="A41" s="32">
        <v>1606</v>
      </c>
      <c r="B41" s="87" t="s">
        <v>1131</v>
      </c>
      <c r="C41" s="34">
        <v>16</v>
      </c>
      <c r="D41" s="34">
        <v>15</v>
      </c>
      <c r="E41" s="34">
        <v>19</v>
      </c>
      <c r="F41" s="34">
        <v>18</v>
      </c>
      <c r="G41" s="34">
        <v>21</v>
      </c>
      <c r="H41" s="54">
        <v>22</v>
      </c>
      <c r="I41" s="54">
        <v>20</v>
      </c>
      <c r="J41" s="36">
        <v>21</v>
      </c>
      <c r="K41" s="54">
        <v>19</v>
      </c>
      <c r="L41" s="54">
        <v>20</v>
      </c>
      <c r="M41" s="54">
        <v>18</v>
      </c>
      <c r="N41" s="54">
        <v>6</v>
      </c>
      <c r="O41" s="54">
        <v>9</v>
      </c>
      <c r="P41" s="54">
        <v>8</v>
      </c>
      <c r="Q41" s="54">
        <v>6</v>
      </c>
      <c r="R41" s="54">
        <f t="shared" si="0"/>
        <v>-2</v>
      </c>
      <c r="S41" s="55">
        <f t="shared" si="1"/>
        <v>-0.25</v>
      </c>
      <c r="T41" s="1"/>
    </row>
    <row r="42" spans="1:20" s="51" customFormat="1" ht="15" x14ac:dyDescent="0.25">
      <c r="A42" s="32"/>
      <c r="B42" s="1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54"/>
      <c r="Q42" s="54"/>
      <c r="R42" s="216"/>
      <c r="S42" s="55"/>
      <c r="T42" s="1"/>
    </row>
    <row r="43" spans="1:20" s="51" customFormat="1" ht="15" x14ac:dyDescent="0.25">
      <c r="A43" s="32"/>
      <c r="B43" s="1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54"/>
      <c r="Q43" s="54"/>
      <c r="R43" s="216"/>
      <c r="S43" s="55"/>
      <c r="T43" s="1"/>
    </row>
    <row r="44" spans="1:20" s="51" customFormat="1" ht="15" x14ac:dyDescent="0.25">
      <c r="A44" s="32"/>
      <c r="B44" s="1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54"/>
      <c r="Q44" s="54"/>
      <c r="R44" s="216"/>
      <c r="S44" s="55"/>
      <c r="T44" s="1"/>
    </row>
    <row r="45" spans="1:20" s="51" customFormat="1" ht="15" customHeight="1" x14ac:dyDescent="0.25">
      <c r="A45" s="50"/>
      <c r="B45" s="146" t="s">
        <v>1387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54"/>
      <c r="Q45" s="54"/>
      <c r="R45" s="216"/>
      <c r="S45" s="55"/>
      <c r="T45" s="1"/>
    </row>
    <row r="46" spans="1:20" s="51" customFormat="1" ht="15" customHeight="1" x14ac:dyDescent="0.25">
      <c r="A46" s="50"/>
      <c r="B46" s="146" t="s">
        <v>1159</v>
      </c>
      <c r="C46" s="34">
        <v>12</v>
      </c>
      <c r="D46" s="34">
        <v>12</v>
      </c>
      <c r="E46" s="34">
        <v>0</v>
      </c>
      <c r="F46" s="34"/>
      <c r="G46" s="34"/>
      <c r="H46" s="216"/>
      <c r="I46" s="216"/>
      <c r="J46" s="216"/>
      <c r="K46" s="216"/>
      <c r="L46" s="216"/>
      <c r="M46" s="216"/>
      <c r="N46" s="216"/>
      <c r="O46" s="216"/>
      <c r="P46" s="54"/>
      <c r="Q46" s="54"/>
      <c r="R46" s="217"/>
      <c r="S46" s="55"/>
      <c r="T46" s="1"/>
    </row>
    <row r="47" spans="1:20" s="51" customFormat="1" ht="15" customHeight="1" x14ac:dyDescent="0.25">
      <c r="A47" s="50"/>
      <c r="B47" s="146" t="s">
        <v>1428</v>
      </c>
      <c r="C47" s="34">
        <v>13</v>
      </c>
      <c r="D47" s="34">
        <v>11</v>
      </c>
      <c r="E47" s="34">
        <v>0</v>
      </c>
      <c r="F47" s="34"/>
      <c r="G47" s="3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T47" s="1"/>
    </row>
    <row r="48" spans="1:20" s="51" customFormat="1" ht="15" customHeight="1" x14ac:dyDescent="0.25">
      <c r="A48" s="50"/>
      <c r="B48" s="146" t="s">
        <v>1160</v>
      </c>
      <c r="C48" s="34"/>
      <c r="D48" s="34"/>
      <c r="E48" s="34"/>
      <c r="F48" s="34"/>
      <c r="G48" s="3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5"/>
      <c r="T48" s="1"/>
    </row>
    <row r="49" spans="1:25" s="51" customFormat="1" ht="15" customHeight="1" x14ac:dyDescent="0.25">
      <c r="A49" s="50"/>
      <c r="B49" s="146" t="s">
        <v>1161</v>
      </c>
      <c r="C49" s="34">
        <v>23</v>
      </c>
      <c r="D49" s="34">
        <v>21</v>
      </c>
      <c r="E49" s="34">
        <v>23</v>
      </c>
      <c r="F49" s="34">
        <v>23</v>
      </c>
      <c r="G49" s="34">
        <v>22</v>
      </c>
      <c r="H49" s="54">
        <v>18</v>
      </c>
      <c r="I49" s="54">
        <v>0</v>
      </c>
      <c r="J49" s="54"/>
      <c r="K49" s="54"/>
      <c r="L49" s="54"/>
      <c r="M49" s="54"/>
      <c r="N49" s="54"/>
      <c r="O49" s="54"/>
      <c r="P49" s="54"/>
      <c r="Q49" s="54"/>
      <c r="R49" s="54"/>
      <c r="S49" s="55"/>
      <c r="T49" s="1"/>
    </row>
    <row r="50" spans="1:25" s="51" customFormat="1" ht="15" customHeight="1" x14ac:dyDescent="0.25">
      <c r="A50" s="50">
        <v>1616</v>
      </c>
      <c r="B50" s="146" t="s">
        <v>1136</v>
      </c>
      <c r="C50" s="34">
        <v>27</v>
      </c>
      <c r="D50" s="34">
        <v>30</v>
      </c>
      <c r="E50" s="34">
        <v>31</v>
      </c>
      <c r="F50" s="34">
        <v>26</v>
      </c>
      <c r="G50" s="34">
        <v>25</v>
      </c>
      <c r="H50" s="54">
        <v>21</v>
      </c>
      <c r="I50" s="54">
        <v>17</v>
      </c>
      <c r="J50" s="54">
        <v>21</v>
      </c>
      <c r="K50" s="54">
        <v>18</v>
      </c>
      <c r="L50" s="54">
        <v>15</v>
      </c>
      <c r="M50" s="54">
        <v>15</v>
      </c>
      <c r="N50" s="54">
        <v>0</v>
      </c>
      <c r="O50" s="54"/>
      <c r="P50" s="54"/>
      <c r="Q50" s="54">
        <v>0</v>
      </c>
      <c r="R50" s="54"/>
      <c r="S50" s="55"/>
      <c r="T50" s="1" t="s">
        <v>1513</v>
      </c>
    </row>
    <row r="51" spans="1:25" s="51" customFormat="1" ht="15" customHeight="1" x14ac:dyDescent="0.25">
      <c r="A51" s="50"/>
      <c r="B51" s="146" t="s">
        <v>1162</v>
      </c>
      <c r="C51" s="34">
        <v>17</v>
      </c>
      <c r="D51" s="34">
        <v>17</v>
      </c>
      <c r="E51" s="34">
        <v>15</v>
      </c>
      <c r="F51" s="34">
        <v>18</v>
      </c>
      <c r="G51" s="34">
        <v>16</v>
      </c>
      <c r="H51" s="54">
        <v>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5"/>
      <c r="T51" s="1"/>
    </row>
    <row r="52" spans="1:25" s="51" customFormat="1" ht="15" customHeight="1" x14ac:dyDescent="0.25">
      <c r="A52" s="50">
        <v>23041</v>
      </c>
      <c r="B52" s="146" t="s">
        <v>1140</v>
      </c>
      <c r="C52" s="34">
        <v>35</v>
      </c>
      <c r="D52" s="34">
        <v>29</v>
      </c>
      <c r="E52" s="34">
        <v>24</v>
      </c>
      <c r="F52" s="34">
        <v>22</v>
      </c>
      <c r="G52" s="34">
        <v>23</v>
      </c>
      <c r="H52" s="54">
        <v>22</v>
      </c>
      <c r="I52" s="54">
        <v>21</v>
      </c>
      <c r="J52" s="54">
        <v>20</v>
      </c>
      <c r="K52" s="54">
        <v>19</v>
      </c>
      <c r="L52" s="54">
        <v>17</v>
      </c>
      <c r="M52" s="54">
        <v>13</v>
      </c>
      <c r="N52" s="54">
        <v>13</v>
      </c>
      <c r="O52" s="54">
        <v>0</v>
      </c>
      <c r="P52" s="54"/>
      <c r="Q52" s="54">
        <v>0</v>
      </c>
      <c r="R52" s="54"/>
      <c r="S52" s="55"/>
      <c r="T52" s="1"/>
    </row>
    <row r="53" spans="1:25" s="51" customFormat="1" ht="15" customHeight="1" x14ac:dyDescent="0.25">
      <c r="A53" s="32">
        <v>83484</v>
      </c>
      <c r="B53" s="146" t="s">
        <v>1158</v>
      </c>
      <c r="C53" s="34">
        <v>23</v>
      </c>
      <c r="D53" s="34">
        <v>31</v>
      </c>
      <c r="E53" s="34">
        <v>27</v>
      </c>
      <c r="F53" s="34">
        <v>30</v>
      </c>
      <c r="G53" s="34">
        <v>25</v>
      </c>
      <c r="H53" s="54">
        <v>29</v>
      </c>
      <c r="I53" s="54">
        <v>20</v>
      </c>
      <c r="J53" s="36">
        <v>14</v>
      </c>
      <c r="K53" s="54">
        <v>0</v>
      </c>
      <c r="L53" s="54"/>
      <c r="M53" s="54"/>
      <c r="N53" s="54"/>
      <c r="O53" s="54"/>
      <c r="P53" s="54"/>
      <c r="Q53" s="54">
        <v>0</v>
      </c>
      <c r="R53" s="54"/>
      <c r="S53" s="55"/>
      <c r="T53" s="1"/>
      <c r="V53" s="236"/>
      <c r="W53" s="236"/>
      <c r="X53" s="236"/>
      <c r="Y53" s="236"/>
    </row>
    <row r="54" spans="1:25" s="51" customFormat="1" ht="15" customHeight="1" x14ac:dyDescent="0.25">
      <c r="A54" s="50"/>
      <c r="B54" s="146" t="s">
        <v>1163</v>
      </c>
      <c r="C54" s="34">
        <v>15</v>
      </c>
      <c r="D54" s="34">
        <v>15</v>
      </c>
      <c r="E54" s="34">
        <v>18</v>
      </c>
      <c r="F54" s="34">
        <v>20</v>
      </c>
      <c r="G54" s="34">
        <v>14</v>
      </c>
      <c r="H54" s="54">
        <v>0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5"/>
      <c r="T54" s="1"/>
      <c r="V54" s="236"/>
      <c r="W54" s="236"/>
      <c r="X54" s="236"/>
      <c r="Y54" s="236"/>
    </row>
    <row r="55" spans="1:25" s="51" customFormat="1" ht="15" customHeight="1" x14ac:dyDescent="0.25">
      <c r="A55" s="475">
        <v>26710</v>
      </c>
      <c r="B55" s="142" t="s">
        <v>1144</v>
      </c>
      <c r="C55" s="34">
        <v>89</v>
      </c>
      <c r="D55" s="34">
        <v>83</v>
      </c>
      <c r="E55" s="34">
        <v>97</v>
      </c>
      <c r="F55" s="34">
        <v>99</v>
      </c>
      <c r="G55" s="34">
        <v>102</v>
      </c>
      <c r="H55" s="54">
        <v>93</v>
      </c>
      <c r="I55" s="54">
        <v>96</v>
      </c>
      <c r="J55" s="36">
        <v>92</v>
      </c>
      <c r="K55" s="54">
        <v>87</v>
      </c>
      <c r="L55" s="54">
        <v>92</v>
      </c>
      <c r="M55" s="54">
        <v>83</v>
      </c>
      <c r="N55" s="54">
        <v>80</v>
      </c>
      <c r="O55" s="54">
        <v>70</v>
      </c>
      <c r="P55" s="54">
        <v>60</v>
      </c>
      <c r="Q55" s="54">
        <v>0</v>
      </c>
      <c r="R55" s="54">
        <v>-60</v>
      </c>
      <c r="S55" s="55">
        <v>-1</v>
      </c>
      <c r="T55" s="1" t="s">
        <v>1740</v>
      </c>
    </row>
    <row r="56" spans="1:25" s="51" customFormat="1" ht="15" customHeight="1" x14ac:dyDescent="0.25">
      <c r="A56" s="50">
        <v>1627</v>
      </c>
      <c r="B56" s="146" t="s">
        <v>1137</v>
      </c>
      <c r="C56" s="34">
        <v>28</v>
      </c>
      <c r="D56" s="34">
        <v>26</v>
      </c>
      <c r="E56" s="34">
        <v>22</v>
      </c>
      <c r="F56" s="34">
        <v>20</v>
      </c>
      <c r="G56" s="34">
        <v>20</v>
      </c>
      <c r="H56" s="54">
        <v>18</v>
      </c>
      <c r="I56" s="54">
        <v>15</v>
      </c>
      <c r="J56" s="54">
        <v>12</v>
      </c>
      <c r="K56" s="54">
        <v>12</v>
      </c>
      <c r="L56" s="54">
        <v>12</v>
      </c>
      <c r="M56" s="54">
        <v>12</v>
      </c>
      <c r="N56" s="54">
        <v>0</v>
      </c>
      <c r="O56" s="54"/>
      <c r="P56" s="54"/>
      <c r="Q56" s="54">
        <v>0</v>
      </c>
      <c r="R56" s="54"/>
      <c r="S56" s="55"/>
      <c r="T56" s="1"/>
      <c r="V56" s="236"/>
      <c r="W56" s="236"/>
      <c r="X56" s="236"/>
      <c r="Y56" s="236"/>
    </row>
    <row r="57" spans="1:25" s="51" customFormat="1" ht="15" customHeight="1" x14ac:dyDescent="0.25">
      <c r="A57" s="50"/>
      <c r="B57" s="146" t="s">
        <v>1164</v>
      </c>
      <c r="C57" s="34"/>
      <c r="D57" s="34"/>
      <c r="E57" s="34"/>
      <c r="F57" s="34"/>
      <c r="G57" s="3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5" customHeight="1" x14ac:dyDescent="0.25">
      <c r="A58" s="32">
        <v>1635</v>
      </c>
      <c r="B58" s="146" t="s">
        <v>1138</v>
      </c>
      <c r="C58" s="88">
        <v>25</v>
      </c>
      <c r="D58" s="88">
        <v>22</v>
      </c>
      <c r="E58" s="88">
        <v>20</v>
      </c>
      <c r="F58" s="88">
        <v>20</v>
      </c>
      <c r="G58" s="88">
        <v>20</v>
      </c>
      <c r="H58" s="143">
        <v>17</v>
      </c>
      <c r="I58" s="54">
        <v>18</v>
      </c>
      <c r="J58" s="37">
        <v>18</v>
      </c>
      <c r="K58" s="54">
        <v>15</v>
      </c>
      <c r="L58" s="54">
        <v>0</v>
      </c>
      <c r="M58" s="54"/>
      <c r="N58" s="54"/>
      <c r="O58" s="54"/>
      <c r="P58" s="54"/>
      <c r="Q58" s="54">
        <v>0</v>
      </c>
      <c r="R58" s="54"/>
      <c r="S58" s="55"/>
      <c r="T58" s="1"/>
      <c r="V58" s="236"/>
      <c r="W58" s="236"/>
      <c r="X58" s="236"/>
      <c r="Y58" s="236"/>
    </row>
    <row r="59" spans="1:25" s="51" customFormat="1" ht="15" customHeight="1" x14ac:dyDescent="0.25">
      <c r="A59" s="32">
        <v>75163</v>
      </c>
      <c r="B59" s="146" t="s">
        <v>1118</v>
      </c>
      <c r="C59" s="88">
        <v>40</v>
      </c>
      <c r="D59" s="88">
        <v>35</v>
      </c>
      <c r="E59" s="88">
        <v>41</v>
      </c>
      <c r="F59" s="88">
        <v>39</v>
      </c>
      <c r="G59" s="88">
        <v>44</v>
      </c>
      <c r="H59" s="143">
        <v>38</v>
      </c>
      <c r="I59" s="54">
        <v>34</v>
      </c>
      <c r="J59" s="36">
        <v>35</v>
      </c>
      <c r="K59" s="54">
        <v>28</v>
      </c>
      <c r="L59" s="54">
        <v>33</v>
      </c>
      <c r="M59" s="54">
        <v>26</v>
      </c>
      <c r="N59" s="54">
        <v>21</v>
      </c>
      <c r="O59" s="54">
        <v>18</v>
      </c>
      <c r="P59" s="54">
        <v>0</v>
      </c>
      <c r="Q59" s="54">
        <v>0</v>
      </c>
      <c r="R59" s="54">
        <v>0</v>
      </c>
      <c r="S59" s="55"/>
      <c r="T59" s="1"/>
      <c r="V59" s="236"/>
      <c r="W59" s="236"/>
      <c r="X59" s="236"/>
      <c r="Y59" s="236"/>
    </row>
    <row r="60" spans="1:25" s="51" customFormat="1" ht="15" customHeight="1" x14ac:dyDescent="0.25">
      <c r="A60" s="50"/>
      <c r="B60" s="146" t="s">
        <v>1165</v>
      </c>
      <c r="C60" s="34"/>
      <c r="D60" s="34"/>
      <c r="E60" s="34"/>
      <c r="F60" s="34"/>
      <c r="G60" s="3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x14ac:dyDescent="0.25">
      <c r="A61" s="50"/>
      <c r="B61" s="78"/>
      <c r="C61" s="34"/>
      <c r="D61" s="34"/>
      <c r="E61" s="34"/>
      <c r="F61" s="34"/>
      <c r="G61" s="3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50"/>
      <c r="B62" s="78" t="s">
        <v>1418</v>
      </c>
      <c r="C62" s="54">
        <f t="shared" ref="C62:L62" si="2">SUM(C3:C61)</f>
        <v>2574</v>
      </c>
      <c r="D62" s="57">
        <f t="shared" si="2"/>
        <v>2571</v>
      </c>
      <c r="E62" s="57">
        <f t="shared" si="2"/>
        <v>2487</v>
      </c>
      <c r="F62" s="56">
        <f t="shared" si="2"/>
        <v>2493</v>
      </c>
      <c r="G62" s="56">
        <f t="shared" si="2"/>
        <v>2517</v>
      </c>
      <c r="H62" s="57">
        <f t="shared" si="2"/>
        <v>2417</v>
      </c>
      <c r="I62" s="57">
        <f t="shared" si="2"/>
        <v>2344</v>
      </c>
      <c r="J62" s="57">
        <f t="shared" si="2"/>
        <v>2334</v>
      </c>
      <c r="K62" s="57">
        <f t="shared" si="2"/>
        <v>2254</v>
      </c>
      <c r="L62" s="57">
        <f t="shared" si="2"/>
        <v>2158</v>
      </c>
      <c r="M62" s="57">
        <v>2075</v>
      </c>
      <c r="N62" s="57">
        <v>1956</v>
      </c>
      <c r="O62" s="57">
        <v>1894</v>
      </c>
      <c r="P62" s="57">
        <f>SUM(P3:P61)</f>
        <v>1871</v>
      </c>
      <c r="Q62" s="57">
        <f>SUM(Q3:Q61)</f>
        <v>1864</v>
      </c>
      <c r="R62" s="54">
        <f>SUM(R$3:R61)</f>
        <v>-7</v>
      </c>
      <c r="S62" s="55">
        <f>(Q62/P62)-1</f>
        <v>-3.7413148049171285E-3</v>
      </c>
      <c r="T62" s="1"/>
      <c r="V62" s="236"/>
      <c r="W62" s="236"/>
      <c r="X62" s="236"/>
      <c r="Y62" s="236"/>
    </row>
    <row r="63" spans="1:25" s="51" customFormat="1" ht="15" x14ac:dyDescent="0.25">
      <c r="A63" s="50"/>
      <c r="C63" s="54"/>
      <c r="D63" s="54">
        <f t="shared" ref="D63:J63" si="3">SUM(D62-C62)</f>
        <v>-3</v>
      </c>
      <c r="E63" s="54">
        <f t="shared" si="3"/>
        <v>-84</v>
      </c>
      <c r="F63" s="54">
        <f t="shared" si="3"/>
        <v>6</v>
      </c>
      <c r="G63" s="54">
        <f t="shared" si="3"/>
        <v>24</v>
      </c>
      <c r="H63" s="54">
        <f t="shared" si="3"/>
        <v>-100</v>
      </c>
      <c r="I63" s="54">
        <f t="shared" si="3"/>
        <v>-73</v>
      </c>
      <c r="J63" s="54">
        <f t="shared" si="3"/>
        <v>-10</v>
      </c>
      <c r="K63" s="54">
        <f>SUM(K62-J62)</f>
        <v>-80</v>
      </c>
      <c r="L63" s="54">
        <f>SUM(L62-K62)</f>
        <v>-96</v>
      </c>
      <c r="M63" s="54">
        <f>SUM(M62-L62)</f>
        <v>-83</v>
      </c>
      <c r="N63" s="54">
        <f>SUM(N62-M62)</f>
        <v>-119</v>
      </c>
      <c r="O63" s="54">
        <v>-62</v>
      </c>
      <c r="P63" s="54">
        <f>SUM(P62-O62)</f>
        <v>-23</v>
      </c>
      <c r="Q63" s="54">
        <f>SUM(Q62-P62)</f>
        <v>-7</v>
      </c>
      <c r="R63" s="54"/>
      <c r="S63" s="50"/>
      <c r="T63" s="283"/>
      <c r="V63" s="236"/>
      <c r="W63" s="236"/>
      <c r="X63" s="236"/>
      <c r="Y63" s="236"/>
    </row>
    <row r="64" spans="1:25" s="51" customFormat="1" ht="15" x14ac:dyDescent="0.25">
      <c r="A64" s="50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5"/>
      <c r="T64" s="283"/>
    </row>
    <row r="65" spans="1:20" s="51" customFormat="1" ht="15" x14ac:dyDescent="0.25">
      <c r="A65" s="147"/>
      <c r="B65" s="350" t="s">
        <v>1407</v>
      </c>
      <c r="C65" s="58"/>
      <c r="D65" s="58"/>
      <c r="E65" s="58"/>
      <c r="F65" s="58"/>
      <c r="G65" s="58"/>
      <c r="H65" s="58"/>
      <c r="I65" s="58"/>
      <c r="J65" s="58"/>
      <c r="K65" s="58"/>
      <c r="L65" s="54"/>
      <c r="M65" s="54"/>
      <c r="N65" s="54"/>
      <c r="O65" s="54"/>
      <c r="P65" s="54"/>
      <c r="Q65" s="54"/>
      <c r="R65" s="54"/>
      <c r="S65" s="55"/>
      <c r="T65" s="1"/>
    </row>
    <row r="66" spans="1:20" s="51" customFormat="1" ht="15" x14ac:dyDescent="0.25">
      <c r="A66" s="147"/>
      <c r="B66" s="345" t="s">
        <v>1408</v>
      </c>
      <c r="C66" s="58"/>
      <c r="D66" s="58"/>
      <c r="E66" s="58"/>
      <c r="F66" s="58"/>
      <c r="G66" s="58"/>
      <c r="H66" s="58"/>
      <c r="I66" s="58"/>
      <c r="J66" s="58"/>
      <c r="K66" s="58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5" x14ac:dyDescent="0.25">
      <c r="A67" s="147"/>
      <c r="B67" s="346" t="s">
        <v>1409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141"/>
      <c r="T67" s="1"/>
    </row>
    <row r="68" spans="1:20" s="51" customFormat="1" ht="15" x14ac:dyDescent="0.25">
      <c r="A68" s="147"/>
      <c r="B68" s="347" t="s">
        <v>1410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147"/>
      <c r="T68" s="1"/>
    </row>
    <row r="69" spans="1:20" s="51" customFormat="1" ht="15" x14ac:dyDescent="0.25">
      <c r="A69" s="50"/>
      <c r="B69" s="348" t="s">
        <v>1411</v>
      </c>
      <c r="C69" s="58"/>
      <c r="D69" s="58"/>
      <c r="E69" s="58"/>
      <c r="F69" s="58"/>
      <c r="G69" s="58"/>
      <c r="H69" s="58"/>
      <c r="I69" s="58"/>
      <c r="J69" s="58"/>
      <c r="K69" s="58"/>
      <c r="L69" s="54"/>
      <c r="M69" s="54"/>
      <c r="N69" s="54"/>
      <c r="O69" s="54"/>
      <c r="P69" s="54"/>
      <c r="Q69" s="54"/>
      <c r="R69" s="54"/>
      <c r="S69" s="50"/>
      <c r="T69" s="1"/>
    </row>
    <row r="70" spans="1:20" s="51" customFormat="1" ht="15" x14ac:dyDescent="0.25">
      <c r="A70" s="50"/>
      <c r="B70" s="349" t="s">
        <v>1412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1"/>
    </row>
    <row r="71" spans="1:20" ht="15" x14ac:dyDescent="0.25">
      <c r="B71" s="230" t="s">
        <v>1520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20" x14ac:dyDescent="0.2">
      <c r="B72" s="353" t="s">
        <v>1623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1:20" x14ac:dyDescent="0.2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20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20" x14ac:dyDescent="0.2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20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20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0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0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0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mergeCells count="1">
    <mergeCell ref="R1:S1"/>
  </mergeCells>
  <phoneticPr fontId="4" type="noConversion"/>
  <conditionalFormatting sqref="A3:A41">
    <cfRule type="expression" dxfId="184" priority="10">
      <formula>S3&lt;-0.0999</formula>
    </cfRule>
    <cfRule type="expression" dxfId="183" priority="12">
      <formula>Q3&lt;20</formula>
    </cfRule>
  </conditionalFormatting>
  <conditionalFormatting sqref="B3:B41">
    <cfRule type="expression" dxfId="182" priority="32">
      <formula>S3&gt;0</formula>
    </cfRule>
    <cfRule type="expression" dxfId="181" priority="33">
      <formula>S3=0</formula>
    </cfRule>
    <cfRule type="expression" dxfId="180" priority="34">
      <formula>S3&lt;0</formula>
    </cfRule>
  </conditionalFormatting>
  <conditionalFormatting sqref="Q3:Q41">
    <cfRule type="expression" dxfId="179" priority="9">
      <formula>Q3&lt;20</formula>
    </cfRule>
  </conditionalFormatting>
  <conditionalFormatting sqref="S3:S41">
    <cfRule type="expression" dxfId="178" priority="11">
      <formula>S3&lt;-0.0999</formula>
    </cfRule>
  </conditionalFormatting>
  <conditionalFormatting sqref="A55">
    <cfRule type="expression" dxfId="177" priority="2">
      <formula>S55&lt;-0.0999</formula>
    </cfRule>
    <cfRule type="expression" dxfId="176" priority="4">
      <formula>Q55&lt;20</formula>
    </cfRule>
  </conditionalFormatting>
  <conditionalFormatting sqref="B55">
    <cfRule type="expression" dxfId="175" priority="5">
      <formula>S55&gt;0</formula>
    </cfRule>
    <cfRule type="expression" dxfId="174" priority="6">
      <formula>S55=0</formula>
    </cfRule>
    <cfRule type="expression" dxfId="173" priority="7">
      <formula>S55&lt;0</formula>
    </cfRule>
  </conditionalFormatting>
  <conditionalFormatting sqref="Q55">
    <cfRule type="expression" dxfId="172" priority="1">
      <formula>Q55&lt;20</formula>
    </cfRule>
  </conditionalFormatting>
  <conditionalFormatting sqref="S55">
    <cfRule type="expression" dxfId="171" priority="3">
      <formula>S55&lt;-0.0999</formula>
    </cfRule>
  </conditionalFormatting>
  <printOptions gridLines="1"/>
  <pageMargins left="0.45" right="0.45" top="0.75" bottom="0.5" header="0.5" footer="0.05"/>
  <pageSetup orientation="portrait" horizontalDpi="4294967293" verticalDpi="4294967293"/>
  <headerFooter>
    <oddFooter>&amp;L&amp;8&amp;F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CD2F-67A0-4131-BC77-ABEC51A628E5}">
  <sheetPr codeName="Sheet8">
    <tabColor theme="8" tint="0.79998168889431442"/>
    <pageSetUpPr fitToPage="1"/>
  </sheetPr>
  <dimension ref="A1:Y295"/>
  <sheetViews>
    <sheetView topLeftCell="A35" zoomScale="90" zoomScaleNormal="90" zoomScalePageLayoutView="80" workbookViewId="0">
      <selection activeCell="N16" sqref="N16"/>
    </sheetView>
  </sheetViews>
  <sheetFormatPr defaultRowHeight="12.75" x14ac:dyDescent="0.2"/>
  <cols>
    <col min="1" max="1" width="11" style="44" customWidth="1"/>
    <col min="2" max="2" width="33.5" style="125" customWidth="1"/>
    <col min="3" max="5" width="9.5" style="1" customWidth="1"/>
    <col min="6" max="6" width="9.125" style="1" customWidth="1"/>
    <col min="7" max="7" width="10.5" style="1" customWidth="1"/>
    <col min="8" max="8" width="9.5" style="1" customWidth="1"/>
    <col min="9" max="9" width="10" style="1" customWidth="1"/>
    <col min="10" max="11" width="9.5" style="1" customWidth="1"/>
    <col min="12" max="16" width="12.5" style="1" customWidth="1"/>
    <col min="17" max="17" width="12" style="1" customWidth="1"/>
    <col min="18" max="18" width="7.875" style="1" customWidth="1"/>
    <col min="19" max="19" width="8.5" style="44" customWidth="1"/>
    <col min="20" max="20" width="28.625" style="46" customWidth="1"/>
    <col min="21" max="21" width="10" style="1" customWidth="1"/>
    <col min="22" max="256" width="11" style="1" customWidth="1"/>
    <col min="257" max="16384" width="9" style="1"/>
  </cols>
  <sheetData>
    <row r="1" spans="1:20" s="51" customFormat="1" ht="15" customHeight="1" x14ac:dyDescent="0.25">
      <c r="A1" s="50"/>
      <c r="B1" s="103" t="s">
        <v>1166</v>
      </c>
      <c r="C1" s="104"/>
      <c r="D1" s="104"/>
      <c r="E1" s="104"/>
      <c r="F1" s="104"/>
      <c r="G1" s="104"/>
      <c r="H1" s="105"/>
      <c r="I1" s="105"/>
      <c r="J1" s="52"/>
      <c r="K1" s="271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32">
        <v>88881</v>
      </c>
      <c r="B3" s="206" t="s">
        <v>1035</v>
      </c>
      <c r="C3" s="54"/>
      <c r="D3" s="54"/>
      <c r="E3" s="54"/>
      <c r="F3" s="54"/>
      <c r="G3" s="54"/>
      <c r="H3" s="54"/>
      <c r="I3" s="54"/>
      <c r="J3" s="36">
        <v>25</v>
      </c>
      <c r="K3" s="54">
        <v>19</v>
      </c>
      <c r="L3" s="54">
        <v>8</v>
      </c>
      <c r="M3" s="54">
        <v>10</v>
      </c>
      <c r="N3" s="54">
        <v>16</v>
      </c>
      <c r="O3" s="54">
        <v>20</v>
      </c>
      <c r="P3" s="54">
        <v>24</v>
      </c>
      <c r="Q3" s="54">
        <v>38</v>
      </c>
      <c r="R3" s="54">
        <f t="shared" ref="R3:R34" si="0">Q3-P3</f>
        <v>14</v>
      </c>
      <c r="S3" s="55">
        <f t="shared" ref="S3:S34" si="1">(Q3/P3)-1</f>
        <v>0.58333333333333326</v>
      </c>
      <c r="T3" s="1"/>
    </row>
    <row r="4" spans="1:20" s="51" customFormat="1" ht="15" customHeight="1" x14ac:dyDescent="0.25">
      <c r="A4" s="32">
        <v>1799</v>
      </c>
      <c r="B4" s="206" t="s">
        <v>1006</v>
      </c>
      <c r="C4" s="54">
        <v>12</v>
      </c>
      <c r="D4" s="54">
        <v>12</v>
      </c>
      <c r="E4" s="54">
        <v>12</v>
      </c>
      <c r="F4" s="54">
        <v>19</v>
      </c>
      <c r="G4" s="54">
        <v>17</v>
      </c>
      <c r="H4" s="54">
        <v>24</v>
      </c>
      <c r="I4" s="54">
        <v>23</v>
      </c>
      <c r="J4" s="36">
        <v>19</v>
      </c>
      <c r="K4" s="54">
        <v>21</v>
      </c>
      <c r="L4" s="54">
        <v>15</v>
      </c>
      <c r="M4" s="54">
        <v>15</v>
      </c>
      <c r="N4" s="54">
        <v>17</v>
      </c>
      <c r="O4" s="54">
        <v>18</v>
      </c>
      <c r="P4" s="54">
        <v>15</v>
      </c>
      <c r="Q4" s="54">
        <v>23</v>
      </c>
      <c r="R4" s="54">
        <f t="shared" si="0"/>
        <v>8</v>
      </c>
      <c r="S4" s="55">
        <f t="shared" si="1"/>
        <v>0.53333333333333344</v>
      </c>
      <c r="T4" s="1"/>
    </row>
    <row r="5" spans="1:20" s="51" customFormat="1" ht="15" customHeight="1" x14ac:dyDescent="0.25">
      <c r="A5" s="32">
        <v>26735</v>
      </c>
      <c r="B5" s="206" t="s">
        <v>1173</v>
      </c>
      <c r="C5" s="54">
        <v>12</v>
      </c>
      <c r="D5" s="54">
        <v>10</v>
      </c>
      <c r="E5" s="54">
        <v>11</v>
      </c>
      <c r="F5" s="54">
        <v>11</v>
      </c>
      <c r="G5" s="54">
        <v>14</v>
      </c>
      <c r="H5" s="54">
        <v>16</v>
      </c>
      <c r="I5" s="54">
        <v>14</v>
      </c>
      <c r="J5" s="36">
        <v>16</v>
      </c>
      <c r="K5" s="54">
        <v>14</v>
      </c>
      <c r="L5" s="54">
        <v>13</v>
      </c>
      <c r="M5" s="54">
        <v>12</v>
      </c>
      <c r="N5" s="54">
        <v>13</v>
      </c>
      <c r="O5" s="54">
        <v>11</v>
      </c>
      <c r="P5" s="54">
        <v>13</v>
      </c>
      <c r="Q5" s="54">
        <v>17</v>
      </c>
      <c r="R5" s="54">
        <f t="shared" si="0"/>
        <v>4</v>
      </c>
      <c r="S5" s="55">
        <f t="shared" si="1"/>
        <v>0.30769230769230771</v>
      </c>
      <c r="T5" s="1"/>
    </row>
    <row r="6" spans="1:20" s="51" customFormat="1" ht="15" customHeight="1" x14ac:dyDescent="0.25">
      <c r="A6" s="32">
        <v>1785</v>
      </c>
      <c r="B6" s="206" t="s">
        <v>1023</v>
      </c>
      <c r="C6" s="54">
        <v>35</v>
      </c>
      <c r="D6" s="54">
        <v>35</v>
      </c>
      <c r="E6" s="54">
        <v>38</v>
      </c>
      <c r="F6" s="54">
        <v>39</v>
      </c>
      <c r="G6" s="54">
        <v>30</v>
      </c>
      <c r="H6" s="54">
        <v>28</v>
      </c>
      <c r="I6" s="54">
        <v>28</v>
      </c>
      <c r="J6" s="36">
        <v>28</v>
      </c>
      <c r="K6" s="54">
        <v>24</v>
      </c>
      <c r="L6" s="54">
        <v>22</v>
      </c>
      <c r="M6" s="54">
        <v>21</v>
      </c>
      <c r="N6" s="54">
        <v>17</v>
      </c>
      <c r="O6" s="54">
        <v>13</v>
      </c>
      <c r="P6" s="54">
        <v>14</v>
      </c>
      <c r="Q6" s="54">
        <v>18</v>
      </c>
      <c r="R6" s="54">
        <f t="shared" si="0"/>
        <v>4</v>
      </c>
      <c r="S6" s="55">
        <f t="shared" si="1"/>
        <v>0.28571428571428581</v>
      </c>
      <c r="T6" s="1"/>
    </row>
    <row r="7" spans="1:20" s="51" customFormat="1" ht="15" customHeight="1" x14ac:dyDescent="0.25">
      <c r="A7" s="32">
        <v>1801</v>
      </c>
      <c r="B7" s="206" t="s">
        <v>1176</v>
      </c>
      <c r="C7" s="54">
        <v>41</v>
      </c>
      <c r="D7" s="54">
        <v>46</v>
      </c>
      <c r="E7" s="54">
        <v>43</v>
      </c>
      <c r="F7" s="54">
        <v>45</v>
      </c>
      <c r="G7" s="54">
        <v>43</v>
      </c>
      <c r="H7" s="54">
        <v>44</v>
      </c>
      <c r="I7" s="54">
        <v>36</v>
      </c>
      <c r="J7" s="36">
        <v>44</v>
      </c>
      <c r="K7" s="54">
        <v>32</v>
      </c>
      <c r="L7" s="54">
        <v>41</v>
      </c>
      <c r="M7" s="54">
        <v>47</v>
      </c>
      <c r="N7" s="54">
        <v>44</v>
      </c>
      <c r="O7" s="54">
        <v>41</v>
      </c>
      <c r="P7" s="54">
        <v>30</v>
      </c>
      <c r="Q7" s="54">
        <v>36</v>
      </c>
      <c r="R7" s="54">
        <f t="shared" si="0"/>
        <v>6</v>
      </c>
      <c r="S7" s="55">
        <f t="shared" si="1"/>
        <v>0.19999999999999996</v>
      </c>
      <c r="T7" s="1"/>
    </row>
    <row r="8" spans="1:20" s="51" customFormat="1" ht="15" customHeight="1" x14ac:dyDescent="0.25">
      <c r="A8" s="94">
        <v>223307</v>
      </c>
      <c r="B8" s="206" t="s">
        <v>1519</v>
      </c>
      <c r="C8" s="209"/>
      <c r="D8" s="54"/>
      <c r="E8" s="54"/>
      <c r="F8" s="54"/>
      <c r="G8" s="54"/>
      <c r="H8" s="54"/>
      <c r="I8" s="54"/>
      <c r="J8" s="54"/>
      <c r="K8" s="54"/>
      <c r="L8" s="54"/>
      <c r="M8" s="54">
        <v>0</v>
      </c>
      <c r="N8" s="54">
        <v>20</v>
      </c>
      <c r="O8" s="54">
        <v>19</v>
      </c>
      <c r="P8" s="54">
        <v>16</v>
      </c>
      <c r="Q8" s="54">
        <v>19</v>
      </c>
      <c r="R8" s="54">
        <f t="shared" si="0"/>
        <v>3</v>
      </c>
      <c r="S8" s="55">
        <f t="shared" si="1"/>
        <v>0.1875</v>
      </c>
      <c r="T8" s="1"/>
    </row>
    <row r="9" spans="1:20" s="51" customFormat="1" ht="15" customHeight="1" x14ac:dyDescent="0.25">
      <c r="A9" s="32">
        <v>1768</v>
      </c>
      <c r="B9" s="206" t="s">
        <v>1178</v>
      </c>
      <c r="C9" s="54">
        <v>23</v>
      </c>
      <c r="D9" s="54">
        <v>30</v>
      </c>
      <c r="E9" s="54">
        <v>23</v>
      </c>
      <c r="F9" s="54">
        <v>20</v>
      </c>
      <c r="G9" s="54">
        <v>19</v>
      </c>
      <c r="H9" s="54">
        <v>15</v>
      </c>
      <c r="I9" s="54">
        <v>15</v>
      </c>
      <c r="J9" s="36">
        <v>15</v>
      </c>
      <c r="K9" s="54">
        <v>17</v>
      </c>
      <c r="L9" s="54">
        <v>17</v>
      </c>
      <c r="M9" s="54">
        <v>16</v>
      </c>
      <c r="N9" s="54">
        <v>15</v>
      </c>
      <c r="O9" s="54">
        <v>16</v>
      </c>
      <c r="P9" s="54">
        <v>16</v>
      </c>
      <c r="Q9" s="54">
        <v>19</v>
      </c>
      <c r="R9" s="54">
        <f t="shared" si="0"/>
        <v>3</v>
      </c>
      <c r="S9" s="55">
        <f t="shared" si="1"/>
        <v>0.1875</v>
      </c>
      <c r="T9" s="1"/>
    </row>
    <row r="10" spans="1:20" s="51" customFormat="1" ht="15" customHeight="1" x14ac:dyDescent="0.25">
      <c r="A10" s="32">
        <v>86609</v>
      </c>
      <c r="B10" s="206" t="s">
        <v>1170</v>
      </c>
      <c r="C10" s="54"/>
      <c r="D10" s="54"/>
      <c r="E10" s="54"/>
      <c r="F10" s="54"/>
      <c r="G10" s="54">
        <v>24</v>
      </c>
      <c r="H10" s="54">
        <v>27</v>
      </c>
      <c r="I10" s="54">
        <v>35</v>
      </c>
      <c r="J10" s="36">
        <v>28</v>
      </c>
      <c r="K10" s="54">
        <v>19</v>
      </c>
      <c r="L10" s="54">
        <v>15</v>
      </c>
      <c r="M10" s="54">
        <v>20</v>
      </c>
      <c r="N10" s="54">
        <v>30</v>
      </c>
      <c r="O10" s="54">
        <v>21</v>
      </c>
      <c r="P10" s="54">
        <v>27</v>
      </c>
      <c r="Q10" s="54">
        <v>32</v>
      </c>
      <c r="R10" s="54">
        <f t="shared" si="0"/>
        <v>5</v>
      </c>
      <c r="S10" s="55">
        <f t="shared" si="1"/>
        <v>0.18518518518518512</v>
      </c>
      <c r="T10" s="1"/>
    </row>
    <row r="11" spans="1:20" s="51" customFormat="1" ht="15" customHeight="1" x14ac:dyDescent="0.25">
      <c r="A11" s="32">
        <v>1769</v>
      </c>
      <c r="B11" s="206" t="s">
        <v>1030</v>
      </c>
      <c r="C11" s="54">
        <v>25</v>
      </c>
      <c r="D11" s="54">
        <v>24</v>
      </c>
      <c r="E11" s="54">
        <v>24</v>
      </c>
      <c r="F11" s="54">
        <v>22</v>
      </c>
      <c r="G11" s="54">
        <v>22</v>
      </c>
      <c r="H11" s="54">
        <v>26</v>
      </c>
      <c r="I11" s="54">
        <v>31</v>
      </c>
      <c r="J11" s="36">
        <v>27</v>
      </c>
      <c r="K11" s="54">
        <v>26</v>
      </c>
      <c r="L11" s="54">
        <v>18</v>
      </c>
      <c r="M11" s="54">
        <v>17</v>
      </c>
      <c r="N11" s="54">
        <v>16</v>
      </c>
      <c r="O11" s="54">
        <v>20</v>
      </c>
      <c r="P11" s="54">
        <v>17</v>
      </c>
      <c r="Q11" s="54">
        <v>20</v>
      </c>
      <c r="R11" s="54">
        <f t="shared" si="0"/>
        <v>3</v>
      </c>
      <c r="S11" s="55">
        <f t="shared" si="1"/>
        <v>0.17647058823529416</v>
      </c>
      <c r="T11" s="1"/>
    </row>
    <row r="12" spans="1:20" s="51" customFormat="1" ht="15" customHeight="1" x14ac:dyDescent="0.25">
      <c r="A12" s="32">
        <v>1810</v>
      </c>
      <c r="B12" s="206" t="s">
        <v>1024</v>
      </c>
      <c r="C12" s="54">
        <v>23</v>
      </c>
      <c r="D12" s="54">
        <v>31</v>
      </c>
      <c r="E12" s="54">
        <v>36</v>
      </c>
      <c r="F12" s="54">
        <v>36</v>
      </c>
      <c r="G12" s="54">
        <v>36</v>
      </c>
      <c r="H12" s="54">
        <v>35</v>
      </c>
      <c r="I12" s="54">
        <v>33</v>
      </c>
      <c r="J12" s="36">
        <v>25</v>
      </c>
      <c r="K12" s="54">
        <v>23</v>
      </c>
      <c r="L12" s="54">
        <v>18</v>
      </c>
      <c r="M12" s="54">
        <v>18</v>
      </c>
      <c r="N12" s="54">
        <v>18</v>
      </c>
      <c r="O12" s="54">
        <v>16</v>
      </c>
      <c r="P12" s="54">
        <v>19</v>
      </c>
      <c r="Q12" s="54">
        <v>22</v>
      </c>
      <c r="R12" s="54">
        <f t="shared" si="0"/>
        <v>3</v>
      </c>
      <c r="S12" s="55">
        <f t="shared" si="1"/>
        <v>0.15789473684210531</v>
      </c>
      <c r="T12" s="1"/>
    </row>
    <row r="13" spans="1:20" s="51" customFormat="1" ht="15" customHeight="1" x14ac:dyDescent="0.25">
      <c r="A13" s="32">
        <v>81766</v>
      </c>
      <c r="B13" s="206" t="s">
        <v>1012</v>
      </c>
      <c r="C13" s="54">
        <v>26</v>
      </c>
      <c r="D13" s="54">
        <v>26</v>
      </c>
      <c r="E13" s="54">
        <v>22</v>
      </c>
      <c r="F13" s="54">
        <v>20</v>
      </c>
      <c r="G13" s="54">
        <v>20</v>
      </c>
      <c r="H13" s="54">
        <v>20</v>
      </c>
      <c r="I13" s="54">
        <v>20</v>
      </c>
      <c r="J13" s="36">
        <v>22</v>
      </c>
      <c r="K13" s="54">
        <v>19</v>
      </c>
      <c r="L13" s="54">
        <v>21</v>
      </c>
      <c r="M13" s="54">
        <v>20</v>
      </c>
      <c r="N13" s="54">
        <v>36</v>
      </c>
      <c r="O13" s="54">
        <v>18</v>
      </c>
      <c r="P13" s="54">
        <v>15</v>
      </c>
      <c r="Q13" s="54">
        <v>17</v>
      </c>
      <c r="R13" s="54">
        <f t="shared" si="0"/>
        <v>2</v>
      </c>
      <c r="S13" s="55">
        <f t="shared" si="1"/>
        <v>0.1333333333333333</v>
      </c>
      <c r="T13" s="1"/>
    </row>
    <row r="14" spans="1:20" s="51" customFormat="1" ht="15" customHeight="1" x14ac:dyDescent="0.25">
      <c r="A14" s="32">
        <v>1779</v>
      </c>
      <c r="B14" s="206" t="s">
        <v>994</v>
      </c>
      <c r="C14" s="54">
        <v>88</v>
      </c>
      <c r="D14" s="54">
        <v>97</v>
      </c>
      <c r="E14" s="54">
        <v>96</v>
      </c>
      <c r="F14" s="54">
        <v>91</v>
      </c>
      <c r="G14" s="54">
        <v>99</v>
      </c>
      <c r="H14" s="54">
        <v>106</v>
      </c>
      <c r="I14" s="54">
        <v>93</v>
      </c>
      <c r="J14" s="36">
        <v>78</v>
      </c>
      <c r="K14" s="54">
        <v>72</v>
      </c>
      <c r="L14" s="54">
        <v>69</v>
      </c>
      <c r="M14" s="54">
        <v>55</v>
      </c>
      <c r="N14" s="54">
        <v>59</v>
      </c>
      <c r="O14" s="54">
        <v>69</v>
      </c>
      <c r="P14" s="54">
        <v>56</v>
      </c>
      <c r="Q14" s="54">
        <v>63</v>
      </c>
      <c r="R14" s="54">
        <f t="shared" si="0"/>
        <v>7</v>
      </c>
      <c r="S14" s="55">
        <f t="shared" si="1"/>
        <v>0.125</v>
      </c>
      <c r="T14" s="1"/>
    </row>
    <row r="15" spans="1:20" s="51" customFormat="1" ht="15" customHeight="1" x14ac:dyDescent="0.25">
      <c r="A15" s="32">
        <v>81440</v>
      </c>
      <c r="B15" s="206" t="s">
        <v>1021</v>
      </c>
      <c r="C15" s="54">
        <v>29</v>
      </c>
      <c r="D15" s="54">
        <v>30</v>
      </c>
      <c r="E15" s="54">
        <v>20</v>
      </c>
      <c r="F15" s="54">
        <v>21</v>
      </c>
      <c r="G15" s="54">
        <v>22</v>
      </c>
      <c r="H15" s="54">
        <v>25</v>
      </c>
      <c r="I15" s="54">
        <v>27</v>
      </c>
      <c r="J15" s="36">
        <v>23</v>
      </c>
      <c r="K15" s="54">
        <v>26</v>
      </c>
      <c r="L15" s="54">
        <v>23</v>
      </c>
      <c r="M15" s="54">
        <v>27</v>
      </c>
      <c r="N15" s="54">
        <v>24</v>
      </c>
      <c r="O15" s="54">
        <v>31</v>
      </c>
      <c r="P15" s="54">
        <v>34</v>
      </c>
      <c r="Q15" s="54">
        <v>38</v>
      </c>
      <c r="R15" s="54">
        <f t="shared" si="0"/>
        <v>4</v>
      </c>
      <c r="S15" s="55">
        <f t="shared" si="1"/>
        <v>0.11764705882352944</v>
      </c>
      <c r="T15" s="1"/>
    </row>
    <row r="16" spans="1:20" s="51" customFormat="1" ht="15" customHeight="1" x14ac:dyDescent="0.25">
      <c r="A16" s="32">
        <v>87041</v>
      </c>
      <c r="B16" s="206" t="s">
        <v>988</v>
      </c>
      <c r="C16" s="54"/>
      <c r="D16" s="54"/>
      <c r="E16" s="54"/>
      <c r="F16" s="54"/>
      <c r="G16" s="54"/>
      <c r="H16" s="54">
        <v>95</v>
      </c>
      <c r="I16" s="54">
        <v>101</v>
      </c>
      <c r="J16" s="36">
        <v>105</v>
      </c>
      <c r="K16" s="54">
        <v>110</v>
      </c>
      <c r="L16" s="54">
        <v>118</v>
      </c>
      <c r="M16" s="54">
        <v>128</v>
      </c>
      <c r="N16" s="54">
        <v>117</v>
      </c>
      <c r="O16" s="54">
        <v>125</v>
      </c>
      <c r="P16" s="54">
        <v>134</v>
      </c>
      <c r="Q16" s="54">
        <v>149</v>
      </c>
      <c r="R16" s="54">
        <f t="shared" si="0"/>
        <v>15</v>
      </c>
      <c r="S16" s="55">
        <f t="shared" si="1"/>
        <v>0.11194029850746268</v>
      </c>
      <c r="T16" s="1"/>
    </row>
    <row r="17" spans="1:20" s="51" customFormat="1" ht="15" customHeight="1" x14ac:dyDescent="0.25">
      <c r="A17" s="32">
        <v>24551</v>
      </c>
      <c r="B17" s="206" t="s">
        <v>1031</v>
      </c>
      <c r="C17" s="54">
        <v>76</v>
      </c>
      <c r="D17" s="54">
        <v>72</v>
      </c>
      <c r="E17" s="54">
        <v>63</v>
      </c>
      <c r="F17" s="54">
        <v>63</v>
      </c>
      <c r="G17" s="54">
        <v>55</v>
      </c>
      <c r="H17" s="54">
        <v>51</v>
      </c>
      <c r="I17" s="54">
        <v>57</v>
      </c>
      <c r="J17" s="36">
        <v>53</v>
      </c>
      <c r="K17" s="54">
        <v>55</v>
      </c>
      <c r="L17" s="54">
        <v>42</v>
      </c>
      <c r="M17" s="54">
        <v>40</v>
      </c>
      <c r="N17" s="54">
        <v>33</v>
      </c>
      <c r="O17" s="54">
        <v>23</v>
      </c>
      <c r="P17" s="54">
        <v>41</v>
      </c>
      <c r="Q17" s="54">
        <v>45</v>
      </c>
      <c r="R17" s="54">
        <f t="shared" si="0"/>
        <v>4</v>
      </c>
      <c r="S17" s="55">
        <f t="shared" si="1"/>
        <v>9.7560975609756184E-2</v>
      </c>
      <c r="T17" s="1"/>
    </row>
    <row r="18" spans="1:20" s="51" customFormat="1" ht="15" customHeight="1" x14ac:dyDescent="0.25">
      <c r="A18" s="32">
        <v>21735</v>
      </c>
      <c r="B18" s="206" t="s">
        <v>1025</v>
      </c>
      <c r="C18" s="54">
        <v>32</v>
      </c>
      <c r="D18" s="54">
        <v>34</v>
      </c>
      <c r="E18" s="54">
        <v>44</v>
      </c>
      <c r="F18" s="54">
        <v>47</v>
      </c>
      <c r="G18" s="54">
        <v>46</v>
      </c>
      <c r="H18" s="54">
        <v>48</v>
      </c>
      <c r="I18" s="54">
        <v>51</v>
      </c>
      <c r="J18" s="36">
        <v>52</v>
      </c>
      <c r="K18" s="54">
        <v>63</v>
      </c>
      <c r="L18" s="54">
        <v>56</v>
      </c>
      <c r="M18" s="54">
        <v>50</v>
      </c>
      <c r="N18" s="54">
        <v>48</v>
      </c>
      <c r="O18" s="54">
        <v>44</v>
      </c>
      <c r="P18" s="54">
        <v>42</v>
      </c>
      <c r="Q18" s="54">
        <v>46</v>
      </c>
      <c r="R18" s="54">
        <f t="shared" si="0"/>
        <v>4</v>
      </c>
      <c r="S18" s="55">
        <f t="shared" si="1"/>
        <v>9.5238095238095344E-2</v>
      </c>
      <c r="T18" s="1"/>
    </row>
    <row r="19" spans="1:20" s="51" customFormat="1" ht="15" customHeight="1" x14ac:dyDescent="0.25">
      <c r="A19" s="32">
        <v>69640</v>
      </c>
      <c r="B19" s="206" t="s">
        <v>1020</v>
      </c>
      <c r="C19" s="54">
        <v>15</v>
      </c>
      <c r="D19" s="54">
        <v>16</v>
      </c>
      <c r="E19" s="54">
        <v>23</v>
      </c>
      <c r="F19" s="54">
        <v>22</v>
      </c>
      <c r="G19" s="54">
        <v>18</v>
      </c>
      <c r="H19" s="54">
        <v>17</v>
      </c>
      <c r="I19" s="54">
        <v>20</v>
      </c>
      <c r="J19" s="36">
        <v>26</v>
      </c>
      <c r="K19" s="54">
        <v>29</v>
      </c>
      <c r="L19" s="54">
        <v>25</v>
      </c>
      <c r="M19" s="54">
        <v>25</v>
      </c>
      <c r="N19" s="54">
        <v>22</v>
      </c>
      <c r="O19" s="54">
        <v>23</v>
      </c>
      <c r="P19" s="54">
        <v>24</v>
      </c>
      <c r="Q19" s="54">
        <v>26</v>
      </c>
      <c r="R19" s="54">
        <f t="shared" si="0"/>
        <v>2</v>
      </c>
      <c r="S19" s="55">
        <f t="shared" si="1"/>
        <v>8.3333333333333259E-2</v>
      </c>
      <c r="T19" s="1"/>
    </row>
    <row r="20" spans="1:20" s="51" customFormat="1" ht="15" customHeight="1" x14ac:dyDescent="0.25">
      <c r="A20" s="32">
        <v>22287</v>
      </c>
      <c r="B20" s="206" t="s">
        <v>1022</v>
      </c>
      <c r="C20" s="54">
        <v>18</v>
      </c>
      <c r="D20" s="54">
        <v>22</v>
      </c>
      <c r="E20" s="54">
        <v>29</v>
      </c>
      <c r="F20" s="54">
        <v>31</v>
      </c>
      <c r="G20" s="54">
        <v>36</v>
      </c>
      <c r="H20" s="54">
        <v>32</v>
      </c>
      <c r="I20" s="54">
        <v>30</v>
      </c>
      <c r="J20" s="36">
        <v>26</v>
      </c>
      <c r="K20" s="54">
        <v>25</v>
      </c>
      <c r="L20" s="54">
        <v>22</v>
      </c>
      <c r="M20" s="54">
        <v>17</v>
      </c>
      <c r="N20" s="54">
        <v>13</v>
      </c>
      <c r="O20" s="54">
        <v>12</v>
      </c>
      <c r="P20" s="54">
        <v>12</v>
      </c>
      <c r="Q20" s="54">
        <v>13</v>
      </c>
      <c r="R20" s="54">
        <f t="shared" si="0"/>
        <v>1</v>
      </c>
      <c r="S20" s="55">
        <f t="shared" si="1"/>
        <v>8.3333333333333259E-2</v>
      </c>
      <c r="T20" s="1"/>
    </row>
    <row r="21" spans="1:20" s="51" customFormat="1" ht="15" customHeight="1" x14ac:dyDescent="0.25">
      <c r="A21" s="32">
        <v>1778</v>
      </c>
      <c r="B21" s="206" t="s">
        <v>1182</v>
      </c>
      <c r="C21" s="54">
        <v>21</v>
      </c>
      <c r="D21" s="54">
        <v>16</v>
      </c>
      <c r="E21" s="54">
        <v>17</v>
      </c>
      <c r="F21" s="54">
        <v>18</v>
      </c>
      <c r="G21" s="54">
        <v>19</v>
      </c>
      <c r="H21" s="54">
        <v>21</v>
      </c>
      <c r="I21" s="54">
        <v>15</v>
      </c>
      <c r="J21" s="36">
        <v>18</v>
      </c>
      <c r="K21" s="54">
        <v>20</v>
      </c>
      <c r="L21" s="54">
        <v>19</v>
      </c>
      <c r="M21" s="54">
        <v>20</v>
      </c>
      <c r="N21" s="54">
        <v>37</v>
      </c>
      <c r="O21" s="54">
        <v>51</v>
      </c>
      <c r="P21" s="54">
        <v>62</v>
      </c>
      <c r="Q21" s="54">
        <v>66</v>
      </c>
      <c r="R21" s="54">
        <f t="shared" si="0"/>
        <v>4</v>
      </c>
      <c r="S21" s="55">
        <f t="shared" si="1"/>
        <v>6.4516129032258007E-2</v>
      </c>
      <c r="T21" s="1"/>
    </row>
    <row r="22" spans="1:20" s="51" customFormat="1" ht="15" customHeight="1" x14ac:dyDescent="0.25">
      <c r="A22" s="32">
        <v>87500</v>
      </c>
      <c r="B22" s="206" t="s">
        <v>1014</v>
      </c>
      <c r="C22" s="54"/>
      <c r="D22" s="54"/>
      <c r="E22" s="54"/>
      <c r="F22" s="54"/>
      <c r="G22" s="54"/>
      <c r="H22" s="54">
        <v>33</v>
      </c>
      <c r="I22" s="54">
        <v>40</v>
      </c>
      <c r="J22" s="36">
        <v>30</v>
      </c>
      <c r="K22" s="54">
        <v>35</v>
      </c>
      <c r="L22" s="54">
        <v>33</v>
      </c>
      <c r="M22" s="54">
        <v>44</v>
      </c>
      <c r="N22" s="54">
        <v>65</v>
      </c>
      <c r="O22" s="54">
        <v>68</v>
      </c>
      <c r="P22" s="54">
        <v>62</v>
      </c>
      <c r="Q22" s="54">
        <v>66</v>
      </c>
      <c r="R22" s="54">
        <f t="shared" si="0"/>
        <v>4</v>
      </c>
      <c r="S22" s="55">
        <f t="shared" si="1"/>
        <v>6.4516129032258007E-2</v>
      </c>
      <c r="T22" s="1"/>
    </row>
    <row r="23" spans="1:20" s="51" customFormat="1" ht="15" customHeight="1" x14ac:dyDescent="0.25">
      <c r="A23" s="32">
        <v>1814</v>
      </c>
      <c r="B23" s="206" t="s">
        <v>1540</v>
      </c>
      <c r="C23" s="54">
        <v>81</v>
      </c>
      <c r="D23" s="54">
        <v>81</v>
      </c>
      <c r="E23" s="54">
        <v>79</v>
      </c>
      <c r="F23" s="54">
        <v>81</v>
      </c>
      <c r="G23" s="54">
        <v>81</v>
      </c>
      <c r="H23" s="54">
        <v>76</v>
      </c>
      <c r="I23" s="242">
        <v>79</v>
      </c>
      <c r="J23" s="36">
        <v>82</v>
      </c>
      <c r="K23" s="54">
        <v>78</v>
      </c>
      <c r="L23" s="54">
        <v>73</v>
      </c>
      <c r="M23" s="54">
        <v>69</v>
      </c>
      <c r="N23" s="54">
        <v>66</v>
      </c>
      <c r="O23" s="54">
        <v>70</v>
      </c>
      <c r="P23" s="54">
        <v>63</v>
      </c>
      <c r="Q23" s="54">
        <v>67</v>
      </c>
      <c r="R23" s="54">
        <f t="shared" si="0"/>
        <v>4</v>
      </c>
      <c r="S23" s="55">
        <f t="shared" si="1"/>
        <v>6.3492063492063489E-2</v>
      </c>
      <c r="T23" s="1"/>
    </row>
    <row r="24" spans="1:20" s="51" customFormat="1" ht="15" customHeight="1" x14ac:dyDescent="0.25">
      <c r="A24" s="32">
        <v>1780</v>
      </c>
      <c r="B24" s="206" t="s">
        <v>56</v>
      </c>
      <c r="C24" s="54">
        <v>32</v>
      </c>
      <c r="D24" s="54">
        <v>35</v>
      </c>
      <c r="E24" s="54">
        <v>36</v>
      </c>
      <c r="F24" s="54">
        <v>39</v>
      </c>
      <c r="G24" s="54">
        <v>42</v>
      </c>
      <c r="H24" s="54">
        <v>47</v>
      </c>
      <c r="I24" s="54">
        <v>48</v>
      </c>
      <c r="J24" s="36">
        <v>45</v>
      </c>
      <c r="K24" s="54">
        <v>47</v>
      </c>
      <c r="L24" s="54">
        <v>46</v>
      </c>
      <c r="M24" s="54">
        <v>46</v>
      </c>
      <c r="N24" s="54">
        <v>43</v>
      </c>
      <c r="O24" s="54">
        <v>44</v>
      </c>
      <c r="P24" s="54">
        <v>48</v>
      </c>
      <c r="Q24" s="54">
        <v>51</v>
      </c>
      <c r="R24" s="54">
        <f t="shared" si="0"/>
        <v>3</v>
      </c>
      <c r="S24" s="55">
        <f t="shared" si="1"/>
        <v>6.25E-2</v>
      </c>
      <c r="T24" s="1"/>
    </row>
    <row r="25" spans="1:20" s="51" customFormat="1" ht="15" customHeight="1" x14ac:dyDescent="0.25">
      <c r="A25" s="32">
        <v>87449</v>
      </c>
      <c r="B25" s="206" t="s">
        <v>1034</v>
      </c>
      <c r="C25" s="54"/>
      <c r="D25" s="54"/>
      <c r="E25" s="54"/>
      <c r="F25" s="54"/>
      <c r="G25" s="54">
        <v>0</v>
      </c>
      <c r="H25" s="54">
        <v>21</v>
      </c>
      <c r="I25" s="54">
        <v>21</v>
      </c>
      <c r="J25" s="36">
        <v>18</v>
      </c>
      <c r="K25" s="54">
        <v>23</v>
      </c>
      <c r="L25" s="54">
        <v>9</v>
      </c>
      <c r="M25" s="54">
        <v>12</v>
      </c>
      <c r="N25" s="54">
        <v>12</v>
      </c>
      <c r="O25" s="54">
        <v>15</v>
      </c>
      <c r="P25" s="54">
        <v>16</v>
      </c>
      <c r="Q25" s="54">
        <v>17</v>
      </c>
      <c r="R25" s="54">
        <f t="shared" si="0"/>
        <v>1</v>
      </c>
      <c r="S25" s="55">
        <f t="shared" si="1"/>
        <v>6.25E-2</v>
      </c>
      <c r="T25" s="1"/>
    </row>
    <row r="26" spans="1:20" s="51" customFormat="1" ht="15" customHeight="1" x14ac:dyDescent="0.25">
      <c r="A26" s="32">
        <v>67514</v>
      </c>
      <c r="B26" s="206" t="s">
        <v>1029</v>
      </c>
      <c r="C26" s="54">
        <v>16</v>
      </c>
      <c r="D26" s="54">
        <v>14</v>
      </c>
      <c r="E26" s="54">
        <v>13</v>
      </c>
      <c r="F26" s="54">
        <v>15</v>
      </c>
      <c r="G26" s="54">
        <v>20</v>
      </c>
      <c r="H26" s="54">
        <v>24</v>
      </c>
      <c r="I26" s="54">
        <v>24</v>
      </c>
      <c r="J26" s="36">
        <v>27</v>
      </c>
      <c r="K26" s="54">
        <v>30</v>
      </c>
      <c r="L26" s="54">
        <v>27</v>
      </c>
      <c r="M26" s="54">
        <v>27</v>
      </c>
      <c r="N26" s="54">
        <v>30</v>
      </c>
      <c r="O26" s="54">
        <v>36</v>
      </c>
      <c r="P26" s="54">
        <v>38</v>
      </c>
      <c r="Q26" s="54">
        <v>40</v>
      </c>
      <c r="R26" s="54">
        <f t="shared" si="0"/>
        <v>2</v>
      </c>
      <c r="S26" s="55">
        <f t="shared" si="1"/>
        <v>5.2631578947368363E-2</v>
      </c>
      <c r="T26" s="1"/>
    </row>
    <row r="27" spans="1:20" s="51" customFormat="1" ht="15" customHeight="1" x14ac:dyDescent="0.25">
      <c r="A27" s="32">
        <v>1763</v>
      </c>
      <c r="B27" s="206" t="s">
        <v>991</v>
      </c>
      <c r="C27" s="54">
        <v>117</v>
      </c>
      <c r="D27" s="54">
        <v>122</v>
      </c>
      <c r="E27" s="54">
        <v>116</v>
      </c>
      <c r="F27" s="54">
        <v>132</v>
      </c>
      <c r="G27" s="54">
        <v>143</v>
      </c>
      <c r="H27" s="54">
        <v>146</v>
      </c>
      <c r="I27" s="54">
        <v>133</v>
      </c>
      <c r="J27" s="36">
        <v>129</v>
      </c>
      <c r="K27" s="54">
        <v>138</v>
      </c>
      <c r="L27" s="54">
        <v>140</v>
      </c>
      <c r="M27" s="54">
        <v>141</v>
      </c>
      <c r="N27" s="54">
        <v>147</v>
      </c>
      <c r="O27" s="54">
        <v>160</v>
      </c>
      <c r="P27" s="54">
        <v>161</v>
      </c>
      <c r="Q27" s="54">
        <v>167</v>
      </c>
      <c r="R27" s="54">
        <f t="shared" si="0"/>
        <v>6</v>
      </c>
      <c r="S27" s="55">
        <f t="shared" si="1"/>
        <v>3.7267080745341685E-2</v>
      </c>
      <c r="T27" s="1"/>
    </row>
    <row r="28" spans="1:20" s="51" customFormat="1" ht="15" customHeight="1" x14ac:dyDescent="0.25">
      <c r="A28" s="32">
        <v>1764</v>
      </c>
      <c r="B28" s="206" t="s">
        <v>995</v>
      </c>
      <c r="C28" s="54">
        <v>38</v>
      </c>
      <c r="D28" s="54">
        <v>33</v>
      </c>
      <c r="E28" s="54">
        <v>30</v>
      </c>
      <c r="F28" s="54">
        <v>30</v>
      </c>
      <c r="G28" s="54">
        <v>31</v>
      </c>
      <c r="H28" s="54">
        <v>33</v>
      </c>
      <c r="I28" s="54">
        <v>33</v>
      </c>
      <c r="J28" s="36">
        <v>31</v>
      </c>
      <c r="K28" s="54">
        <v>30</v>
      </c>
      <c r="L28" s="54">
        <v>28</v>
      </c>
      <c r="M28" s="54">
        <v>25</v>
      </c>
      <c r="N28" s="54">
        <v>20</v>
      </c>
      <c r="O28" s="54">
        <v>28</v>
      </c>
      <c r="P28" s="54">
        <v>30</v>
      </c>
      <c r="Q28" s="54">
        <v>31</v>
      </c>
      <c r="R28" s="54">
        <f t="shared" si="0"/>
        <v>1</v>
      </c>
      <c r="S28" s="55">
        <f t="shared" si="1"/>
        <v>3.3333333333333437E-2</v>
      </c>
      <c r="T28" s="1"/>
    </row>
    <row r="29" spans="1:20" s="51" customFormat="1" ht="15" customHeight="1" x14ac:dyDescent="0.25">
      <c r="A29" s="32">
        <v>1800</v>
      </c>
      <c r="B29" s="206" t="s">
        <v>1172</v>
      </c>
      <c r="C29" s="54">
        <v>54</v>
      </c>
      <c r="D29" s="54">
        <v>64</v>
      </c>
      <c r="E29" s="54">
        <v>66</v>
      </c>
      <c r="F29" s="54">
        <v>62</v>
      </c>
      <c r="G29" s="54">
        <v>63</v>
      </c>
      <c r="H29" s="54">
        <v>63</v>
      </c>
      <c r="I29" s="54">
        <v>59</v>
      </c>
      <c r="J29" s="36">
        <v>62</v>
      </c>
      <c r="K29" s="54">
        <v>64</v>
      </c>
      <c r="L29" s="54">
        <v>55</v>
      </c>
      <c r="M29" s="54">
        <v>50</v>
      </c>
      <c r="N29" s="54">
        <v>56</v>
      </c>
      <c r="O29" s="54">
        <v>62</v>
      </c>
      <c r="P29" s="54">
        <v>66</v>
      </c>
      <c r="Q29" s="54">
        <v>68</v>
      </c>
      <c r="R29" s="54">
        <f t="shared" si="0"/>
        <v>2</v>
      </c>
      <c r="S29" s="55">
        <f t="shared" si="1"/>
        <v>3.0303030303030276E-2</v>
      </c>
      <c r="T29" s="1"/>
    </row>
    <row r="30" spans="1:20" s="51" customFormat="1" ht="15" customHeight="1" x14ac:dyDescent="0.25">
      <c r="A30" s="32">
        <v>1790</v>
      </c>
      <c r="B30" s="206" t="s">
        <v>1002</v>
      </c>
      <c r="C30" s="54">
        <v>99</v>
      </c>
      <c r="D30" s="54">
        <v>95</v>
      </c>
      <c r="E30" s="54">
        <v>92</v>
      </c>
      <c r="F30" s="54">
        <v>104</v>
      </c>
      <c r="G30" s="54">
        <v>87</v>
      </c>
      <c r="H30" s="54">
        <v>100</v>
      </c>
      <c r="I30" s="54">
        <v>106</v>
      </c>
      <c r="J30" s="36">
        <v>86</v>
      </c>
      <c r="K30" s="54">
        <v>81</v>
      </c>
      <c r="L30" s="54">
        <v>80</v>
      </c>
      <c r="M30" s="54">
        <v>74</v>
      </c>
      <c r="N30" s="54">
        <v>70</v>
      </c>
      <c r="O30" s="54">
        <v>72</v>
      </c>
      <c r="P30" s="54">
        <v>67</v>
      </c>
      <c r="Q30" s="54">
        <v>69</v>
      </c>
      <c r="R30" s="54">
        <f t="shared" si="0"/>
        <v>2</v>
      </c>
      <c r="S30" s="55">
        <f t="shared" si="1"/>
        <v>2.9850746268656803E-2</v>
      </c>
      <c r="T30" s="1"/>
    </row>
    <row r="31" spans="1:20" s="51" customFormat="1" ht="15" customHeight="1" x14ac:dyDescent="0.25">
      <c r="A31" s="205">
        <v>1807</v>
      </c>
      <c r="B31" s="206" t="s">
        <v>1168</v>
      </c>
      <c r="C31" s="54">
        <v>60</v>
      </c>
      <c r="D31" s="54">
        <v>62</v>
      </c>
      <c r="E31" s="54">
        <v>49</v>
      </c>
      <c r="F31" s="54">
        <v>53</v>
      </c>
      <c r="G31" s="54">
        <v>44</v>
      </c>
      <c r="H31" s="54">
        <v>35</v>
      </c>
      <c r="I31" s="54">
        <v>38</v>
      </c>
      <c r="J31" s="36">
        <v>34</v>
      </c>
      <c r="K31" s="54">
        <v>31</v>
      </c>
      <c r="L31" s="54">
        <v>27</v>
      </c>
      <c r="M31" s="54">
        <v>26</v>
      </c>
      <c r="N31" s="54">
        <v>26</v>
      </c>
      <c r="O31" s="54">
        <v>31</v>
      </c>
      <c r="P31" s="54">
        <v>34</v>
      </c>
      <c r="Q31" s="54">
        <v>35</v>
      </c>
      <c r="R31" s="54">
        <f t="shared" si="0"/>
        <v>1</v>
      </c>
      <c r="S31" s="55">
        <f t="shared" si="1"/>
        <v>2.9411764705882248E-2</v>
      </c>
      <c r="T31" s="1"/>
    </row>
    <row r="32" spans="1:20" s="51" customFormat="1" ht="15" customHeight="1" x14ac:dyDescent="0.25">
      <c r="A32" s="32">
        <v>1812</v>
      </c>
      <c r="B32" s="206" t="s">
        <v>1027</v>
      </c>
      <c r="C32" s="54">
        <v>107</v>
      </c>
      <c r="D32" s="54">
        <v>98</v>
      </c>
      <c r="E32" s="54">
        <v>80</v>
      </c>
      <c r="F32" s="54">
        <v>79</v>
      </c>
      <c r="G32" s="54">
        <v>87</v>
      </c>
      <c r="H32" s="54">
        <v>86</v>
      </c>
      <c r="I32" s="54">
        <v>80</v>
      </c>
      <c r="J32" s="36">
        <v>80</v>
      </c>
      <c r="K32" s="54">
        <v>77</v>
      </c>
      <c r="L32" s="54">
        <v>72</v>
      </c>
      <c r="M32" s="54">
        <v>68</v>
      </c>
      <c r="N32" s="54">
        <v>58</v>
      </c>
      <c r="O32" s="54">
        <v>59</v>
      </c>
      <c r="P32" s="54">
        <v>52</v>
      </c>
      <c r="Q32" s="54">
        <v>53</v>
      </c>
      <c r="R32" s="54">
        <f t="shared" si="0"/>
        <v>1</v>
      </c>
      <c r="S32" s="55">
        <f t="shared" si="1"/>
        <v>1.9230769230769162E-2</v>
      </c>
      <c r="T32" s="1"/>
    </row>
    <row r="33" spans="1:20" s="51" customFormat="1" ht="15" customHeight="1" x14ac:dyDescent="0.25">
      <c r="A33" s="32">
        <v>1793</v>
      </c>
      <c r="B33" s="206" t="s">
        <v>1177</v>
      </c>
      <c r="C33" s="54">
        <v>88</v>
      </c>
      <c r="D33" s="54">
        <v>85</v>
      </c>
      <c r="E33" s="54">
        <v>87</v>
      </c>
      <c r="F33" s="54">
        <v>104</v>
      </c>
      <c r="G33" s="54">
        <v>111</v>
      </c>
      <c r="H33" s="54">
        <v>113</v>
      </c>
      <c r="I33" s="54">
        <v>109</v>
      </c>
      <c r="J33" s="36">
        <v>106</v>
      </c>
      <c r="K33" s="54">
        <v>116</v>
      </c>
      <c r="L33" s="54">
        <v>116</v>
      </c>
      <c r="M33" s="54">
        <v>111</v>
      </c>
      <c r="N33" s="54">
        <v>109</v>
      </c>
      <c r="O33" s="54">
        <v>104</v>
      </c>
      <c r="P33" s="54">
        <v>102</v>
      </c>
      <c r="Q33" s="54">
        <v>102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32">
        <v>24435</v>
      </c>
      <c r="B34" s="206" t="s">
        <v>986</v>
      </c>
      <c r="C34" s="54">
        <v>64</v>
      </c>
      <c r="D34" s="54">
        <v>60</v>
      </c>
      <c r="E34" s="54">
        <v>59</v>
      </c>
      <c r="F34" s="54">
        <v>68</v>
      </c>
      <c r="G34" s="54">
        <v>72</v>
      </c>
      <c r="H34" s="54">
        <v>69</v>
      </c>
      <c r="I34" s="54">
        <v>68</v>
      </c>
      <c r="J34" s="36">
        <v>82</v>
      </c>
      <c r="K34" s="54">
        <v>74</v>
      </c>
      <c r="L34" s="54">
        <v>69</v>
      </c>
      <c r="M34" s="54">
        <v>69</v>
      </c>
      <c r="N34" s="54">
        <v>67</v>
      </c>
      <c r="O34" s="54">
        <v>71</v>
      </c>
      <c r="P34" s="54">
        <v>68</v>
      </c>
      <c r="Q34" s="54">
        <v>68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32">
        <v>31630</v>
      </c>
      <c r="B35" s="206" t="s">
        <v>1011</v>
      </c>
      <c r="C35" s="54">
        <v>11</v>
      </c>
      <c r="D35" s="54">
        <v>13</v>
      </c>
      <c r="E35" s="54">
        <v>11</v>
      </c>
      <c r="F35" s="54">
        <v>29</v>
      </c>
      <c r="G35" s="54">
        <v>19</v>
      </c>
      <c r="H35" s="54">
        <v>14</v>
      </c>
      <c r="I35" s="54">
        <v>19</v>
      </c>
      <c r="J35" s="36">
        <v>25</v>
      </c>
      <c r="K35" s="54">
        <v>27</v>
      </c>
      <c r="L35" s="54">
        <v>25</v>
      </c>
      <c r="M35" s="54">
        <v>24</v>
      </c>
      <c r="N35" s="54">
        <v>31</v>
      </c>
      <c r="O35" s="54">
        <v>35</v>
      </c>
      <c r="P35" s="54">
        <v>42</v>
      </c>
      <c r="Q35" s="54">
        <v>42</v>
      </c>
      <c r="R35" s="54">
        <f t="shared" ref="R35:R66" si="2">Q35-P35</f>
        <v>0</v>
      </c>
      <c r="S35" s="55">
        <f t="shared" ref="S35:S65" si="3">(Q35/P35)-1</f>
        <v>0</v>
      </c>
      <c r="T35" s="1"/>
    </row>
    <row r="36" spans="1:20" s="51" customFormat="1" ht="15" customHeight="1" x14ac:dyDescent="0.25">
      <c r="A36" s="32">
        <v>1773</v>
      </c>
      <c r="B36" s="206" t="s">
        <v>1185</v>
      </c>
      <c r="C36" s="54">
        <v>49</v>
      </c>
      <c r="D36" s="54">
        <v>42</v>
      </c>
      <c r="E36" s="54">
        <v>43</v>
      </c>
      <c r="F36" s="54">
        <v>42</v>
      </c>
      <c r="G36" s="54">
        <v>45</v>
      </c>
      <c r="H36" s="54">
        <v>47</v>
      </c>
      <c r="I36" s="54">
        <v>48</v>
      </c>
      <c r="J36" s="36">
        <v>46</v>
      </c>
      <c r="K36" s="54">
        <v>49</v>
      </c>
      <c r="L36" s="54">
        <v>48</v>
      </c>
      <c r="M36" s="54">
        <v>40</v>
      </c>
      <c r="N36" s="54">
        <v>30</v>
      </c>
      <c r="O36" s="54">
        <v>31</v>
      </c>
      <c r="P36" s="54">
        <v>38</v>
      </c>
      <c r="Q36" s="54">
        <v>38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customHeight="1" x14ac:dyDescent="0.25">
      <c r="A37" s="32">
        <v>68275</v>
      </c>
      <c r="B37" s="206" t="s">
        <v>1171</v>
      </c>
      <c r="C37" s="54">
        <v>20</v>
      </c>
      <c r="D37" s="54">
        <v>18</v>
      </c>
      <c r="E37" s="54">
        <v>13</v>
      </c>
      <c r="F37" s="54">
        <v>16</v>
      </c>
      <c r="G37" s="54">
        <v>16</v>
      </c>
      <c r="H37" s="54">
        <v>17</v>
      </c>
      <c r="I37" s="54">
        <v>19</v>
      </c>
      <c r="J37" s="36">
        <v>20</v>
      </c>
      <c r="K37" s="54">
        <v>22</v>
      </c>
      <c r="L37" s="54">
        <v>21</v>
      </c>
      <c r="M37" s="54">
        <v>18</v>
      </c>
      <c r="N37" s="54">
        <v>25</v>
      </c>
      <c r="O37" s="54">
        <v>28</v>
      </c>
      <c r="P37" s="54">
        <v>25</v>
      </c>
      <c r="Q37" s="54">
        <v>25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32">
        <v>1787</v>
      </c>
      <c r="B38" s="206" t="s">
        <v>990</v>
      </c>
      <c r="C38" s="54">
        <v>63</v>
      </c>
      <c r="D38" s="54">
        <v>54</v>
      </c>
      <c r="E38" s="54">
        <v>53</v>
      </c>
      <c r="F38" s="54">
        <v>50</v>
      </c>
      <c r="G38" s="54">
        <v>53</v>
      </c>
      <c r="H38" s="54">
        <v>51</v>
      </c>
      <c r="I38" s="54">
        <v>43</v>
      </c>
      <c r="J38" s="36">
        <v>39</v>
      </c>
      <c r="K38" s="54">
        <v>33</v>
      </c>
      <c r="L38" s="54">
        <v>33</v>
      </c>
      <c r="M38" s="54">
        <v>26</v>
      </c>
      <c r="N38" s="54">
        <v>26</v>
      </c>
      <c r="O38" s="54">
        <v>25</v>
      </c>
      <c r="P38" s="54">
        <v>25</v>
      </c>
      <c r="Q38" s="54">
        <v>25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32">
        <v>1772</v>
      </c>
      <c r="B39" s="206" t="s">
        <v>997</v>
      </c>
      <c r="C39" s="54">
        <v>40</v>
      </c>
      <c r="D39" s="54">
        <v>42</v>
      </c>
      <c r="E39" s="54">
        <v>36</v>
      </c>
      <c r="F39" s="54">
        <v>42</v>
      </c>
      <c r="G39" s="54">
        <v>44</v>
      </c>
      <c r="H39" s="54">
        <v>40</v>
      </c>
      <c r="I39" s="54">
        <v>31</v>
      </c>
      <c r="J39" s="36">
        <v>30</v>
      </c>
      <c r="K39" s="54">
        <v>29</v>
      </c>
      <c r="L39" s="54">
        <v>25</v>
      </c>
      <c r="M39" s="54">
        <v>20</v>
      </c>
      <c r="N39" s="54">
        <v>24</v>
      </c>
      <c r="O39" s="54">
        <v>27</v>
      </c>
      <c r="P39" s="54">
        <v>23</v>
      </c>
      <c r="Q39" s="54">
        <v>23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32">
        <v>1781</v>
      </c>
      <c r="B40" s="206" t="s">
        <v>1473</v>
      </c>
      <c r="C40" s="54">
        <v>23</v>
      </c>
      <c r="D40" s="54">
        <v>23</v>
      </c>
      <c r="E40" s="54">
        <v>29</v>
      </c>
      <c r="F40" s="54">
        <v>30</v>
      </c>
      <c r="G40" s="54">
        <v>30</v>
      </c>
      <c r="H40" s="54">
        <v>29</v>
      </c>
      <c r="I40" s="54">
        <v>30</v>
      </c>
      <c r="J40" s="36">
        <v>30</v>
      </c>
      <c r="K40" s="54">
        <v>32</v>
      </c>
      <c r="L40" s="54">
        <v>27</v>
      </c>
      <c r="M40" s="54">
        <v>26</v>
      </c>
      <c r="N40" s="54">
        <v>26</v>
      </c>
      <c r="O40" s="54">
        <v>22</v>
      </c>
      <c r="P40" s="54">
        <v>20</v>
      </c>
      <c r="Q40" s="54">
        <v>20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32">
        <v>1811</v>
      </c>
      <c r="B41" s="206" t="s">
        <v>1183</v>
      </c>
      <c r="C41" s="54">
        <v>41</v>
      </c>
      <c r="D41" s="54">
        <v>38</v>
      </c>
      <c r="E41" s="54">
        <v>36</v>
      </c>
      <c r="F41" s="54">
        <v>31</v>
      </c>
      <c r="G41" s="54">
        <v>28</v>
      </c>
      <c r="H41" s="54">
        <v>29</v>
      </c>
      <c r="I41" s="54">
        <v>20</v>
      </c>
      <c r="J41" s="36">
        <v>21</v>
      </c>
      <c r="K41" s="54">
        <v>23</v>
      </c>
      <c r="L41" s="54">
        <v>22</v>
      </c>
      <c r="M41" s="54">
        <v>19</v>
      </c>
      <c r="N41" s="54">
        <v>19</v>
      </c>
      <c r="O41" s="54">
        <v>17</v>
      </c>
      <c r="P41" s="54">
        <v>18</v>
      </c>
      <c r="Q41" s="54">
        <v>18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32">
        <v>86744</v>
      </c>
      <c r="B42" s="206" t="s">
        <v>1184</v>
      </c>
      <c r="C42" s="54"/>
      <c r="D42" s="54"/>
      <c r="E42" s="54"/>
      <c r="F42" s="54"/>
      <c r="G42" s="54">
        <v>20</v>
      </c>
      <c r="H42" s="54">
        <v>16</v>
      </c>
      <c r="I42" s="54">
        <v>16</v>
      </c>
      <c r="J42" s="36">
        <v>19</v>
      </c>
      <c r="K42" s="54">
        <v>23</v>
      </c>
      <c r="L42" s="54">
        <v>21</v>
      </c>
      <c r="M42" s="54">
        <v>21</v>
      </c>
      <c r="N42" s="54">
        <v>22</v>
      </c>
      <c r="O42" s="54">
        <v>15</v>
      </c>
      <c r="P42" s="54">
        <v>13</v>
      </c>
      <c r="Q42" s="54">
        <v>13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customHeight="1" x14ac:dyDescent="0.25">
      <c r="A43" s="32">
        <v>1802</v>
      </c>
      <c r="B43" s="206" t="s">
        <v>1007</v>
      </c>
      <c r="C43" s="54">
        <v>11</v>
      </c>
      <c r="D43" s="54">
        <v>11</v>
      </c>
      <c r="E43" s="54">
        <v>10</v>
      </c>
      <c r="F43" s="54">
        <v>12</v>
      </c>
      <c r="G43" s="54">
        <v>12</v>
      </c>
      <c r="H43" s="54">
        <v>12</v>
      </c>
      <c r="I43" s="54">
        <v>12</v>
      </c>
      <c r="J43" s="36">
        <v>12</v>
      </c>
      <c r="K43" s="54">
        <v>12</v>
      </c>
      <c r="L43" s="54">
        <v>10</v>
      </c>
      <c r="M43" s="54">
        <v>9</v>
      </c>
      <c r="N43" s="54">
        <v>12</v>
      </c>
      <c r="O43" s="54">
        <v>15</v>
      </c>
      <c r="P43" s="54">
        <v>13</v>
      </c>
      <c r="Q43" s="54">
        <v>13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customHeight="1" x14ac:dyDescent="0.25">
      <c r="A44" s="32">
        <v>1762</v>
      </c>
      <c r="B44" s="206" t="s">
        <v>993</v>
      </c>
      <c r="C44" s="54">
        <v>97</v>
      </c>
      <c r="D44" s="54">
        <v>84</v>
      </c>
      <c r="E44" s="54">
        <v>84</v>
      </c>
      <c r="F44" s="54">
        <v>87</v>
      </c>
      <c r="G44" s="54">
        <v>83</v>
      </c>
      <c r="H44" s="54">
        <v>76</v>
      </c>
      <c r="I44" s="54">
        <v>73</v>
      </c>
      <c r="J44" s="36">
        <v>69</v>
      </c>
      <c r="K44" s="54">
        <v>71</v>
      </c>
      <c r="L44" s="54">
        <v>65</v>
      </c>
      <c r="M44" s="54">
        <v>64</v>
      </c>
      <c r="N44" s="54">
        <v>65</v>
      </c>
      <c r="O44" s="54">
        <v>66</v>
      </c>
      <c r="P44" s="54">
        <v>65</v>
      </c>
      <c r="Q44" s="54">
        <v>64</v>
      </c>
      <c r="R44" s="54">
        <f t="shared" si="2"/>
        <v>-1</v>
      </c>
      <c r="S44" s="55">
        <f t="shared" si="3"/>
        <v>-1.538461538461533E-2</v>
      </c>
      <c r="T44" s="1"/>
    </row>
    <row r="45" spans="1:20" s="51" customFormat="1" ht="15" customHeight="1" x14ac:dyDescent="0.25">
      <c r="A45" s="32">
        <v>27524</v>
      </c>
      <c r="B45" s="206" t="s">
        <v>1179</v>
      </c>
      <c r="C45" s="54">
        <v>51</v>
      </c>
      <c r="D45" s="54">
        <v>52</v>
      </c>
      <c r="E45" s="54">
        <v>66</v>
      </c>
      <c r="F45" s="54">
        <v>68</v>
      </c>
      <c r="G45" s="54">
        <v>47</v>
      </c>
      <c r="H45" s="54">
        <v>42</v>
      </c>
      <c r="I45" s="54">
        <v>38</v>
      </c>
      <c r="J45" s="36">
        <v>45</v>
      </c>
      <c r="K45" s="54">
        <v>52</v>
      </c>
      <c r="L45" s="54">
        <v>52</v>
      </c>
      <c r="M45" s="54">
        <v>54</v>
      </c>
      <c r="N45" s="54">
        <v>53</v>
      </c>
      <c r="O45" s="54">
        <v>49</v>
      </c>
      <c r="P45" s="54">
        <v>39</v>
      </c>
      <c r="Q45" s="54">
        <v>38</v>
      </c>
      <c r="R45" s="54">
        <f t="shared" si="2"/>
        <v>-1</v>
      </c>
      <c r="S45" s="55">
        <f t="shared" si="3"/>
        <v>-2.5641025641025661E-2</v>
      </c>
      <c r="T45" s="1"/>
    </row>
    <row r="46" spans="1:20" s="51" customFormat="1" ht="15" customHeight="1" x14ac:dyDescent="0.25">
      <c r="A46" s="32">
        <v>82971</v>
      </c>
      <c r="B46" s="206" t="s">
        <v>1026</v>
      </c>
      <c r="C46" s="54">
        <v>26</v>
      </c>
      <c r="D46" s="54">
        <v>27</v>
      </c>
      <c r="E46" s="54">
        <v>28</v>
      </c>
      <c r="F46" s="54">
        <v>26</v>
      </c>
      <c r="G46" s="54">
        <v>26</v>
      </c>
      <c r="H46" s="54">
        <v>22</v>
      </c>
      <c r="I46" s="54">
        <v>22</v>
      </c>
      <c r="J46" s="36">
        <v>21</v>
      </c>
      <c r="K46" s="54">
        <v>20</v>
      </c>
      <c r="L46" s="54">
        <v>20</v>
      </c>
      <c r="M46" s="54">
        <v>19</v>
      </c>
      <c r="N46" s="54">
        <v>21</v>
      </c>
      <c r="O46" s="54">
        <v>31</v>
      </c>
      <c r="P46" s="54">
        <v>32</v>
      </c>
      <c r="Q46" s="54">
        <v>31</v>
      </c>
      <c r="R46" s="54">
        <f t="shared" si="2"/>
        <v>-1</v>
      </c>
      <c r="S46" s="55">
        <f t="shared" si="3"/>
        <v>-3.125E-2</v>
      </c>
      <c r="T46" s="1"/>
    </row>
    <row r="47" spans="1:20" s="51" customFormat="1" ht="15" customHeight="1" x14ac:dyDescent="0.25">
      <c r="A47" s="32">
        <v>1813</v>
      </c>
      <c r="B47" s="206" t="s">
        <v>992</v>
      </c>
      <c r="C47" s="54">
        <v>64</v>
      </c>
      <c r="D47" s="54">
        <v>60</v>
      </c>
      <c r="E47" s="54">
        <v>59</v>
      </c>
      <c r="F47" s="54">
        <v>62</v>
      </c>
      <c r="G47" s="54">
        <v>59</v>
      </c>
      <c r="H47" s="54">
        <v>54</v>
      </c>
      <c r="I47" s="54">
        <v>45</v>
      </c>
      <c r="J47" s="36">
        <v>49</v>
      </c>
      <c r="K47" s="54">
        <v>43</v>
      </c>
      <c r="L47" s="54">
        <v>36</v>
      </c>
      <c r="M47" s="54">
        <v>34</v>
      </c>
      <c r="N47" s="54">
        <v>34</v>
      </c>
      <c r="O47" s="54">
        <v>32</v>
      </c>
      <c r="P47" s="54">
        <v>31</v>
      </c>
      <c r="Q47" s="54">
        <v>30</v>
      </c>
      <c r="R47" s="54">
        <f t="shared" si="2"/>
        <v>-1</v>
      </c>
      <c r="S47" s="55">
        <f t="shared" si="3"/>
        <v>-3.2258064516129004E-2</v>
      </c>
      <c r="T47" s="1"/>
    </row>
    <row r="48" spans="1:20" s="51" customFormat="1" ht="15" customHeight="1" x14ac:dyDescent="0.25">
      <c r="A48" s="32">
        <v>1784</v>
      </c>
      <c r="B48" s="206" t="s">
        <v>1033</v>
      </c>
      <c r="C48" s="54">
        <v>448</v>
      </c>
      <c r="D48" s="54">
        <v>435</v>
      </c>
      <c r="E48" s="54">
        <v>393</v>
      </c>
      <c r="F48" s="54">
        <v>397</v>
      </c>
      <c r="G48" s="54">
        <v>441</v>
      </c>
      <c r="H48" s="54">
        <v>422</v>
      </c>
      <c r="I48" s="54">
        <v>434</v>
      </c>
      <c r="J48" s="36">
        <v>212</v>
      </c>
      <c r="K48" s="54">
        <v>293</v>
      </c>
      <c r="L48" s="54">
        <v>270</v>
      </c>
      <c r="M48" s="54">
        <v>208</v>
      </c>
      <c r="N48" s="54">
        <v>291</v>
      </c>
      <c r="O48" s="54">
        <v>298</v>
      </c>
      <c r="P48" s="54">
        <v>264</v>
      </c>
      <c r="Q48" s="54">
        <v>255</v>
      </c>
      <c r="R48" s="54">
        <f t="shared" si="2"/>
        <v>-9</v>
      </c>
      <c r="S48" s="55">
        <f t="shared" si="3"/>
        <v>-3.4090909090909061E-2</v>
      </c>
      <c r="T48" s="277"/>
    </row>
    <row r="49" spans="1:25" s="51" customFormat="1" ht="15" customHeight="1" x14ac:dyDescent="0.25">
      <c r="A49" s="32">
        <v>1815</v>
      </c>
      <c r="B49" s="206" t="s">
        <v>1009</v>
      </c>
      <c r="C49" s="54">
        <v>31</v>
      </c>
      <c r="D49" s="54">
        <v>27</v>
      </c>
      <c r="E49" s="54">
        <v>30</v>
      </c>
      <c r="F49" s="54">
        <v>26</v>
      </c>
      <c r="G49" s="54">
        <v>23</v>
      </c>
      <c r="H49" s="54">
        <v>21</v>
      </c>
      <c r="I49" s="54">
        <v>21</v>
      </c>
      <c r="J49" s="36">
        <v>18</v>
      </c>
      <c r="K49" s="54">
        <v>16</v>
      </c>
      <c r="L49" s="54">
        <v>16</v>
      </c>
      <c r="M49" s="54">
        <v>17</v>
      </c>
      <c r="N49" s="54">
        <v>18</v>
      </c>
      <c r="O49" s="54">
        <v>19</v>
      </c>
      <c r="P49" s="54">
        <v>20</v>
      </c>
      <c r="Q49" s="54">
        <v>19</v>
      </c>
      <c r="R49" s="54">
        <f t="shared" si="2"/>
        <v>-1</v>
      </c>
      <c r="S49" s="55">
        <f t="shared" si="3"/>
        <v>-5.0000000000000044E-2</v>
      </c>
      <c r="T49" s="1"/>
    </row>
    <row r="50" spans="1:25" s="51" customFormat="1" ht="15" customHeight="1" x14ac:dyDescent="0.25">
      <c r="A50" s="32">
        <v>21499</v>
      </c>
      <c r="B50" s="206" t="s">
        <v>1028</v>
      </c>
      <c r="C50" s="54">
        <v>45</v>
      </c>
      <c r="D50" s="54">
        <v>48</v>
      </c>
      <c r="E50" s="54">
        <v>39</v>
      </c>
      <c r="F50" s="54">
        <v>43</v>
      </c>
      <c r="G50" s="54">
        <v>48</v>
      </c>
      <c r="H50" s="54">
        <v>46</v>
      </c>
      <c r="I50" s="54">
        <v>43</v>
      </c>
      <c r="J50" s="36">
        <v>37</v>
      </c>
      <c r="K50" s="54">
        <v>36</v>
      </c>
      <c r="L50" s="54">
        <v>34</v>
      </c>
      <c r="M50" s="54">
        <v>31</v>
      </c>
      <c r="N50" s="54">
        <v>38</v>
      </c>
      <c r="O50" s="54">
        <v>35</v>
      </c>
      <c r="P50" s="54">
        <v>34</v>
      </c>
      <c r="Q50" s="54">
        <v>32</v>
      </c>
      <c r="R50" s="54">
        <f t="shared" si="2"/>
        <v>-2</v>
      </c>
      <c r="S50" s="55">
        <f t="shared" si="3"/>
        <v>-5.8823529411764719E-2</v>
      </c>
      <c r="T50" s="1"/>
    </row>
    <row r="51" spans="1:25" s="51" customFormat="1" ht="15" customHeight="1" x14ac:dyDescent="0.25">
      <c r="A51" s="32">
        <v>31149</v>
      </c>
      <c r="B51" s="206" t="s">
        <v>989</v>
      </c>
      <c r="C51" s="216">
        <v>25</v>
      </c>
      <c r="D51" s="216">
        <v>28</v>
      </c>
      <c r="E51" s="216">
        <v>29</v>
      </c>
      <c r="F51" s="216">
        <v>26</v>
      </c>
      <c r="G51" s="216">
        <v>29</v>
      </c>
      <c r="H51" s="216">
        <v>30</v>
      </c>
      <c r="I51" s="216">
        <v>47</v>
      </c>
      <c r="J51" s="36">
        <v>28</v>
      </c>
      <c r="K51" s="216">
        <v>31</v>
      </c>
      <c r="L51" s="216">
        <v>24</v>
      </c>
      <c r="M51" s="216">
        <v>13</v>
      </c>
      <c r="N51" s="216">
        <v>13</v>
      </c>
      <c r="O51" s="216">
        <v>15</v>
      </c>
      <c r="P51" s="54">
        <v>16</v>
      </c>
      <c r="Q51" s="54">
        <v>15</v>
      </c>
      <c r="R51" s="54">
        <f t="shared" si="2"/>
        <v>-1</v>
      </c>
      <c r="S51" s="55">
        <f t="shared" si="3"/>
        <v>-6.25E-2</v>
      </c>
      <c r="T51" s="1"/>
    </row>
    <row r="52" spans="1:25" s="51" customFormat="1" ht="15" customHeight="1" x14ac:dyDescent="0.25">
      <c r="A52" s="32">
        <v>1797</v>
      </c>
      <c r="B52" s="206" t="s">
        <v>1005</v>
      </c>
      <c r="C52" s="54">
        <v>14</v>
      </c>
      <c r="D52" s="54">
        <v>17</v>
      </c>
      <c r="E52" s="54">
        <v>18</v>
      </c>
      <c r="F52" s="54">
        <v>19</v>
      </c>
      <c r="G52" s="54">
        <v>20</v>
      </c>
      <c r="H52" s="54">
        <v>24</v>
      </c>
      <c r="I52" s="54">
        <v>20</v>
      </c>
      <c r="J52" s="36">
        <v>19</v>
      </c>
      <c r="K52" s="54">
        <v>20</v>
      </c>
      <c r="L52" s="54">
        <v>20</v>
      </c>
      <c r="M52" s="54">
        <v>23</v>
      </c>
      <c r="N52" s="54">
        <v>23</v>
      </c>
      <c r="O52" s="54">
        <v>24</v>
      </c>
      <c r="P52" s="54">
        <v>28</v>
      </c>
      <c r="Q52" s="54">
        <v>26</v>
      </c>
      <c r="R52" s="54">
        <f t="shared" si="2"/>
        <v>-2</v>
      </c>
      <c r="S52" s="55">
        <f t="shared" si="3"/>
        <v>-7.1428571428571397E-2</v>
      </c>
      <c r="T52" s="1"/>
    </row>
    <row r="53" spans="1:25" s="51" customFormat="1" ht="15" customHeight="1" x14ac:dyDescent="0.25">
      <c r="A53" s="32">
        <v>1798</v>
      </c>
      <c r="B53" s="206" t="s">
        <v>987</v>
      </c>
      <c r="C53" s="54">
        <v>64</v>
      </c>
      <c r="D53" s="54">
        <v>68</v>
      </c>
      <c r="E53" s="54">
        <v>68</v>
      </c>
      <c r="F53" s="54">
        <v>66</v>
      </c>
      <c r="G53" s="54">
        <v>70</v>
      </c>
      <c r="H53" s="54">
        <v>61</v>
      </c>
      <c r="I53" s="54">
        <v>67</v>
      </c>
      <c r="J53" s="36">
        <v>56</v>
      </c>
      <c r="K53" s="54">
        <v>52</v>
      </c>
      <c r="L53" s="54">
        <v>49</v>
      </c>
      <c r="M53" s="54">
        <v>47</v>
      </c>
      <c r="N53" s="54">
        <v>37</v>
      </c>
      <c r="O53" s="54">
        <v>36</v>
      </c>
      <c r="P53" s="54">
        <v>38</v>
      </c>
      <c r="Q53" s="54">
        <v>35</v>
      </c>
      <c r="R53" s="54">
        <f t="shared" si="2"/>
        <v>-3</v>
      </c>
      <c r="S53" s="55">
        <f t="shared" si="3"/>
        <v>-7.8947368421052655E-2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32">
        <v>1774</v>
      </c>
      <c r="B54" s="206" t="s">
        <v>998</v>
      </c>
      <c r="C54" s="54">
        <v>11</v>
      </c>
      <c r="D54" s="54">
        <v>15</v>
      </c>
      <c r="E54" s="54">
        <v>14</v>
      </c>
      <c r="F54" s="54">
        <v>14</v>
      </c>
      <c r="G54" s="54">
        <v>17</v>
      </c>
      <c r="H54" s="54">
        <v>16</v>
      </c>
      <c r="I54" s="54">
        <v>17</v>
      </c>
      <c r="J54" s="36">
        <v>17</v>
      </c>
      <c r="K54" s="54">
        <v>17</v>
      </c>
      <c r="L54" s="54">
        <v>17</v>
      </c>
      <c r="M54" s="54">
        <v>17</v>
      </c>
      <c r="N54" s="54">
        <v>18</v>
      </c>
      <c r="O54" s="54">
        <v>19</v>
      </c>
      <c r="P54" s="54">
        <v>25</v>
      </c>
      <c r="Q54" s="54">
        <v>23</v>
      </c>
      <c r="R54" s="54">
        <f t="shared" si="2"/>
        <v>-2</v>
      </c>
      <c r="S54" s="55">
        <f t="shared" si="3"/>
        <v>-7.999999999999996E-2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32">
        <v>1775</v>
      </c>
      <c r="B55" s="206" t="s">
        <v>1018</v>
      </c>
      <c r="C55" s="54">
        <v>78</v>
      </c>
      <c r="D55" s="54">
        <v>67</v>
      </c>
      <c r="E55" s="54">
        <v>68</v>
      </c>
      <c r="F55" s="54">
        <v>62</v>
      </c>
      <c r="G55" s="54">
        <v>64</v>
      </c>
      <c r="H55" s="54">
        <v>64</v>
      </c>
      <c r="I55" s="54">
        <v>69</v>
      </c>
      <c r="J55" s="36">
        <v>71</v>
      </c>
      <c r="K55" s="54">
        <v>62</v>
      </c>
      <c r="L55" s="54">
        <v>51</v>
      </c>
      <c r="M55" s="54">
        <v>47</v>
      </c>
      <c r="N55" s="54">
        <v>40</v>
      </c>
      <c r="O55" s="54">
        <v>35</v>
      </c>
      <c r="P55" s="54">
        <v>34</v>
      </c>
      <c r="Q55" s="54">
        <v>31</v>
      </c>
      <c r="R55" s="54">
        <f t="shared" si="2"/>
        <v>-3</v>
      </c>
      <c r="S55" s="55">
        <f t="shared" si="3"/>
        <v>-8.8235294117647078E-2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32">
        <v>1777</v>
      </c>
      <c r="B56" s="206" t="s">
        <v>1000</v>
      </c>
      <c r="C56" s="54">
        <v>13</v>
      </c>
      <c r="D56" s="54">
        <v>10</v>
      </c>
      <c r="E56" s="54">
        <v>11</v>
      </c>
      <c r="F56" s="54">
        <v>9</v>
      </c>
      <c r="G56" s="54">
        <v>10</v>
      </c>
      <c r="H56" s="54">
        <v>12</v>
      </c>
      <c r="I56" s="54">
        <v>12</v>
      </c>
      <c r="J56" s="36">
        <v>14</v>
      </c>
      <c r="K56" s="54">
        <v>14</v>
      </c>
      <c r="L56" s="54">
        <v>14</v>
      </c>
      <c r="M56" s="54">
        <v>11</v>
      </c>
      <c r="N56" s="54">
        <v>8</v>
      </c>
      <c r="O56" s="54">
        <v>9</v>
      </c>
      <c r="P56" s="54">
        <v>10</v>
      </c>
      <c r="Q56" s="54">
        <v>9</v>
      </c>
      <c r="R56" s="54">
        <f t="shared" si="2"/>
        <v>-1</v>
      </c>
      <c r="S56" s="55">
        <f t="shared" si="3"/>
        <v>-9.9999999999999978E-2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32">
        <v>1808</v>
      </c>
      <c r="B57" s="206" t="s">
        <v>1174</v>
      </c>
      <c r="C57" s="54">
        <v>29</v>
      </c>
      <c r="D57" s="54">
        <v>29</v>
      </c>
      <c r="E57" s="54">
        <v>32</v>
      </c>
      <c r="F57" s="54">
        <v>33</v>
      </c>
      <c r="G57" s="54">
        <v>30</v>
      </c>
      <c r="H57" s="54">
        <v>26</v>
      </c>
      <c r="I57" s="54">
        <v>32</v>
      </c>
      <c r="J57" s="36">
        <v>34</v>
      </c>
      <c r="K57" s="54">
        <v>29</v>
      </c>
      <c r="L57" s="54">
        <v>31</v>
      </c>
      <c r="M57" s="54">
        <v>28</v>
      </c>
      <c r="N57" s="54">
        <v>28</v>
      </c>
      <c r="O57" s="54">
        <v>25</v>
      </c>
      <c r="P57" s="54">
        <v>27</v>
      </c>
      <c r="Q57" s="54">
        <v>24</v>
      </c>
      <c r="R57" s="54">
        <f t="shared" si="2"/>
        <v>-3</v>
      </c>
      <c r="S57" s="55">
        <f t="shared" si="3"/>
        <v>-0.11111111111111116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32">
        <v>1767</v>
      </c>
      <c r="B58" s="206" t="s">
        <v>996</v>
      </c>
      <c r="C58" s="216">
        <v>31</v>
      </c>
      <c r="D58" s="216">
        <v>29</v>
      </c>
      <c r="E58" s="216">
        <v>31</v>
      </c>
      <c r="F58" s="216">
        <v>34</v>
      </c>
      <c r="G58" s="216">
        <v>39</v>
      </c>
      <c r="H58" s="216">
        <v>42</v>
      </c>
      <c r="I58" s="216">
        <v>41</v>
      </c>
      <c r="J58" s="36">
        <v>37</v>
      </c>
      <c r="K58" s="216">
        <v>34</v>
      </c>
      <c r="L58" s="216">
        <v>36</v>
      </c>
      <c r="M58" s="216">
        <v>33</v>
      </c>
      <c r="N58" s="216">
        <v>31</v>
      </c>
      <c r="O58" s="216">
        <v>30</v>
      </c>
      <c r="P58" s="54">
        <v>25</v>
      </c>
      <c r="Q58" s="54">
        <v>22</v>
      </c>
      <c r="R58" s="54">
        <f t="shared" si="2"/>
        <v>-3</v>
      </c>
      <c r="S58" s="55">
        <f t="shared" si="3"/>
        <v>-0.12</v>
      </c>
      <c r="T58" s="1"/>
      <c r="V58" s="236"/>
      <c r="W58" s="236"/>
      <c r="X58" s="236"/>
      <c r="Y58" s="236"/>
    </row>
    <row r="59" spans="1:25" s="51" customFormat="1" ht="15" customHeight="1" x14ac:dyDescent="0.25">
      <c r="A59" s="32">
        <v>88314</v>
      </c>
      <c r="B59" s="206" t="s">
        <v>1015</v>
      </c>
      <c r="C59" s="54"/>
      <c r="D59" s="54"/>
      <c r="E59" s="54"/>
      <c r="F59" s="54"/>
      <c r="G59" s="54"/>
      <c r="H59" s="54"/>
      <c r="I59" s="54">
        <v>42</v>
      </c>
      <c r="J59" s="36">
        <v>42</v>
      </c>
      <c r="K59" s="54">
        <v>41</v>
      </c>
      <c r="L59" s="54">
        <v>41</v>
      </c>
      <c r="M59" s="54">
        <v>19</v>
      </c>
      <c r="N59" s="54">
        <v>17</v>
      </c>
      <c r="O59" s="54">
        <v>17</v>
      </c>
      <c r="P59" s="54">
        <v>16</v>
      </c>
      <c r="Q59" s="54">
        <v>14</v>
      </c>
      <c r="R59" s="54">
        <f t="shared" si="2"/>
        <v>-2</v>
      </c>
      <c r="S59" s="55">
        <f t="shared" si="3"/>
        <v>-0.125</v>
      </c>
      <c r="T59" s="1"/>
      <c r="V59" s="236"/>
      <c r="W59" s="236"/>
      <c r="X59" s="236"/>
      <c r="Y59" s="236"/>
    </row>
    <row r="60" spans="1:25" s="51" customFormat="1" ht="15" customHeight="1" x14ac:dyDescent="0.25">
      <c r="A60" s="32">
        <v>1791</v>
      </c>
      <c r="B60" s="206" t="s">
        <v>1032</v>
      </c>
      <c r="C60" s="54">
        <v>47</v>
      </c>
      <c r="D60" s="54">
        <v>48</v>
      </c>
      <c r="E60" s="54">
        <v>46</v>
      </c>
      <c r="F60" s="54">
        <v>44</v>
      </c>
      <c r="G60" s="54">
        <v>41</v>
      </c>
      <c r="H60" s="54">
        <v>35</v>
      </c>
      <c r="I60" s="54">
        <v>40</v>
      </c>
      <c r="J60" s="36">
        <v>56</v>
      </c>
      <c r="K60" s="54">
        <v>62</v>
      </c>
      <c r="L60" s="54">
        <v>63</v>
      </c>
      <c r="M60" s="54">
        <v>65</v>
      </c>
      <c r="N60" s="54">
        <v>72</v>
      </c>
      <c r="O60" s="54">
        <v>68</v>
      </c>
      <c r="P60" s="54">
        <v>65</v>
      </c>
      <c r="Q60" s="54">
        <v>55</v>
      </c>
      <c r="R60" s="54">
        <f t="shared" si="2"/>
        <v>-10</v>
      </c>
      <c r="S60" s="55">
        <f t="shared" si="3"/>
        <v>-0.15384615384615385</v>
      </c>
      <c r="T60" s="1"/>
      <c r="V60" s="236"/>
      <c r="W60" s="236"/>
      <c r="X60" s="236"/>
      <c r="Y60" s="236"/>
    </row>
    <row r="61" spans="1:25" s="51" customFormat="1" ht="15" customHeight="1" x14ac:dyDescent="0.25">
      <c r="A61" s="32">
        <v>1796</v>
      </c>
      <c r="B61" s="206" t="s">
        <v>1004</v>
      </c>
      <c r="C61" s="54">
        <v>23</v>
      </c>
      <c r="D61" s="54">
        <v>21</v>
      </c>
      <c r="E61" s="54">
        <v>19</v>
      </c>
      <c r="F61" s="54">
        <v>18</v>
      </c>
      <c r="G61" s="54">
        <v>20</v>
      </c>
      <c r="H61" s="54">
        <v>17</v>
      </c>
      <c r="I61" s="54">
        <v>16</v>
      </c>
      <c r="J61" s="36">
        <v>21</v>
      </c>
      <c r="K61" s="54">
        <v>20</v>
      </c>
      <c r="L61" s="54">
        <v>14</v>
      </c>
      <c r="M61" s="54">
        <v>14</v>
      </c>
      <c r="N61" s="54">
        <v>12</v>
      </c>
      <c r="O61" s="54">
        <v>13</v>
      </c>
      <c r="P61" s="54">
        <v>14</v>
      </c>
      <c r="Q61" s="54">
        <v>11</v>
      </c>
      <c r="R61" s="54">
        <f t="shared" si="2"/>
        <v>-3</v>
      </c>
      <c r="S61" s="55">
        <f t="shared" si="3"/>
        <v>-0.2142857142857143</v>
      </c>
      <c r="T61" s="1"/>
      <c r="V61" s="236"/>
      <c r="W61" s="236"/>
      <c r="X61" s="236"/>
      <c r="Y61" s="236"/>
    </row>
    <row r="62" spans="1:25" s="51" customFormat="1" ht="15" customHeight="1" x14ac:dyDescent="0.25">
      <c r="A62" s="86">
        <v>90039</v>
      </c>
      <c r="B62" s="206" t="s">
        <v>1169</v>
      </c>
      <c r="C62" s="54"/>
      <c r="D62" s="54"/>
      <c r="E62" s="54"/>
      <c r="F62" s="54"/>
      <c r="G62" s="54"/>
      <c r="H62" s="54"/>
      <c r="I62" s="54"/>
      <c r="J62" s="54"/>
      <c r="K62" s="54">
        <v>38</v>
      </c>
      <c r="L62" s="54">
        <v>49</v>
      </c>
      <c r="M62" s="54">
        <v>33</v>
      </c>
      <c r="N62" s="54">
        <v>30</v>
      </c>
      <c r="O62" s="54">
        <v>28</v>
      </c>
      <c r="P62" s="54">
        <v>33</v>
      </c>
      <c r="Q62" s="54">
        <v>25</v>
      </c>
      <c r="R62" s="54">
        <f t="shared" si="2"/>
        <v>-8</v>
      </c>
      <c r="S62" s="55">
        <f t="shared" si="3"/>
        <v>-0.24242424242424243</v>
      </c>
      <c r="T62" s="1"/>
    </row>
    <row r="63" spans="1:25" s="51" customFormat="1" ht="15" customHeight="1" x14ac:dyDescent="0.25">
      <c r="A63" s="32">
        <v>25472</v>
      </c>
      <c r="B63" s="206" t="s">
        <v>1010</v>
      </c>
      <c r="C63" s="54">
        <v>28</v>
      </c>
      <c r="D63" s="54">
        <v>31</v>
      </c>
      <c r="E63" s="54">
        <v>30</v>
      </c>
      <c r="F63" s="54">
        <v>28</v>
      </c>
      <c r="G63" s="54">
        <v>31</v>
      </c>
      <c r="H63" s="54">
        <v>28</v>
      </c>
      <c r="I63" s="54">
        <v>30</v>
      </c>
      <c r="J63" s="36">
        <v>33</v>
      </c>
      <c r="K63" s="54">
        <v>30</v>
      </c>
      <c r="L63" s="54">
        <v>28</v>
      </c>
      <c r="M63" s="54">
        <v>22</v>
      </c>
      <c r="N63" s="54">
        <v>22</v>
      </c>
      <c r="O63" s="54">
        <v>19</v>
      </c>
      <c r="P63" s="54">
        <v>21</v>
      </c>
      <c r="Q63" s="54">
        <v>15</v>
      </c>
      <c r="R63" s="54">
        <f t="shared" si="2"/>
        <v>-6</v>
      </c>
      <c r="S63" s="55">
        <f t="shared" si="3"/>
        <v>-0.2857142857142857</v>
      </c>
      <c r="T63" s="1"/>
    </row>
    <row r="64" spans="1:25" s="51" customFormat="1" ht="15" customHeight="1" x14ac:dyDescent="0.25">
      <c r="A64" s="32">
        <v>84295</v>
      </c>
      <c r="B64" s="206" t="s">
        <v>1013</v>
      </c>
      <c r="C64" s="54"/>
      <c r="D64" s="54">
        <v>31</v>
      </c>
      <c r="E64" s="54">
        <v>31</v>
      </c>
      <c r="F64" s="54">
        <v>36</v>
      </c>
      <c r="G64" s="54">
        <v>34</v>
      </c>
      <c r="H64" s="54">
        <v>31</v>
      </c>
      <c r="I64" s="54">
        <v>22</v>
      </c>
      <c r="J64" s="36">
        <v>17</v>
      </c>
      <c r="K64" s="54">
        <v>18</v>
      </c>
      <c r="L64" s="54">
        <v>9</v>
      </c>
      <c r="M64" s="54">
        <v>10</v>
      </c>
      <c r="N64" s="54">
        <v>13</v>
      </c>
      <c r="O64" s="54">
        <v>14</v>
      </c>
      <c r="P64" s="54">
        <v>14</v>
      </c>
      <c r="Q64" s="54">
        <v>10</v>
      </c>
      <c r="R64" s="54">
        <f t="shared" si="2"/>
        <v>-4</v>
      </c>
      <c r="S64" s="55">
        <f t="shared" si="3"/>
        <v>-0.2857142857142857</v>
      </c>
      <c r="T64" s="1"/>
    </row>
    <row r="65" spans="1:20" s="51" customFormat="1" ht="15" customHeight="1" x14ac:dyDescent="0.25">
      <c r="A65" s="86">
        <v>89732</v>
      </c>
      <c r="B65" s="206" t="s">
        <v>1016</v>
      </c>
      <c r="C65" s="54"/>
      <c r="D65" s="54"/>
      <c r="E65" s="54"/>
      <c r="F65" s="54"/>
      <c r="G65" s="54"/>
      <c r="H65" s="54"/>
      <c r="I65" s="54"/>
      <c r="J65" s="54"/>
      <c r="K65" s="54">
        <v>31</v>
      </c>
      <c r="L65" s="54">
        <v>30</v>
      </c>
      <c r="M65" s="54">
        <v>32</v>
      </c>
      <c r="N65" s="54">
        <v>26</v>
      </c>
      <c r="O65" s="54">
        <v>18</v>
      </c>
      <c r="P65" s="54">
        <v>14</v>
      </c>
      <c r="Q65" s="54">
        <v>10</v>
      </c>
      <c r="R65" s="54">
        <f t="shared" si="2"/>
        <v>-4</v>
      </c>
      <c r="S65" s="55">
        <f t="shared" si="3"/>
        <v>-0.2857142857142857</v>
      </c>
      <c r="T65" s="1"/>
    </row>
    <row r="66" spans="1:20" s="51" customFormat="1" ht="15" customHeight="1" x14ac:dyDescent="0.25">
      <c r="A66" s="32"/>
      <c r="B66" s="206"/>
      <c r="C66" s="54"/>
      <c r="D66" s="54"/>
      <c r="E66" s="54"/>
      <c r="F66" s="54"/>
      <c r="G66" s="54"/>
      <c r="H66" s="54"/>
      <c r="I66" s="54"/>
      <c r="J66" s="36"/>
      <c r="K66" s="54"/>
      <c r="L66" s="54"/>
      <c r="M66" s="54"/>
      <c r="N66" s="54"/>
      <c r="O66" s="54"/>
      <c r="P66" s="54"/>
      <c r="Q66" s="54"/>
      <c r="R66" s="54"/>
      <c r="S66" s="55"/>
      <c r="T66" s="1"/>
    </row>
    <row r="67" spans="1:20" s="51" customFormat="1" ht="15" customHeight="1" x14ac:dyDescent="0.25">
      <c r="A67" s="86"/>
      <c r="B67" s="125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  <c r="T67" s="46"/>
    </row>
    <row r="68" spans="1:20" ht="15" x14ac:dyDescent="0.25">
      <c r="A68" s="32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5"/>
    </row>
    <row r="69" spans="1:20" s="51" customFormat="1" ht="15" customHeight="1" x14ac:dyDescent="0.25">
      <c r="A69" s="50"/>
      <c r="B69" s="125"/>
      <c r="C69" s="54"/>
      <c r="D69" s="54"/>
      <c r="E69" s="54"/>
      <c r="F69" s="54"/>
      <c r="G69" s="54"/>
      <c r="H69" s="54"/>
      <c r="I69" s="54"/>
      <c r="J69" s="36"/>
      <c r="K69" s="54"/>
      <c r="L69" s="54"/>
      <c r="M69" s="54"/>
      <c r="N69" s="54"/>
      <c r="O69" s="54"/>
      <c r="P69" s="54"/>
      <c r="Q69" s="54"/>
      <c r="R69" s="125"/>
      <c r="S69" s="55"/>
      <c r="T69" s="1"/>
    </row>
    <row r="70" spans="1:20" s="51" customFormat="1" ht="15" customHeight="1" x14ac:dyDescent="0.25">
      <c r="A70" s="32">
        <v>59104</v>
      </c>
      <c r="B70" s="23" t="s">
        <v>1037</v>
      </c>
      <c r="C70" s="54">
        <v>19</v>
      </c>
      <c r="D70" s="54">
        <v>15</v>
      </c>
      <c r="E70" s="54">
        <v>12</v>
      </c>
      <c r="F70" s="54">
        <v>10</v>
      </c>
      <c r="G70" s="54">
        <v>13</v>
      </c>
      <c r="H70" s="54">
        <v>13</v>
      </c>
      <c r="I70" s="54">
        <v>13</v>
      </c>
      <c r="J70" s="4">
        <v>0</v>
      </c>
      <c r="K70" s="4"/>
      <c r="L70" s="54"/>
      <c r="M70" s="54"/>
      <c r="N70" s="54"/>
      <c r="O70" s="54"/>
      <c r="P70" s="54"/>
      <c r="Q70" s="54"/>
      <c r="R70" s="125"/>
      <c r="S70" s="133"/>
      <c r="T70" s="1"/>
    </row>
    <row r="71" spans="1:20" s="51" customFormat="1" ht="15" customHeight="1" x14ac:dyDescent="0.25">
      <c r="A71" s="32"/>
      <c r="B71" s="23" t="s">
        <v>1003</v>
      </c>
      <c r="C71" s="54">
        <v>35</v>
      </c>
      <c r="D71" s="54">
        <v>29</v>
      </c>
      <c r="E71" s="54">
        <v>18</v>
      </c>
      <c r="F71" s="54">
        <v>17</v>
      </c>
      <c r="G71" s="54">
        <v>20</v>
      </c>
      <c r="H71" s="54">
        <v>20</v>
      </c>
      <c r="I71" s="54">
        <v>23</v>
      </c>
      <c r="J71" s="4">
        <v>19</v>
      </c>
      <c r="K71" s="4">
        <v>18</v>
      </c>
      <c r="L71" s="54">
        <v>19</v>
      </c>
      <c r="M71" s="54">
        <v>20</v>
      </c>
      <c r="N71" s="54">
        <v>19</v>
      </c>
      <c r="O71" s="54">
        <v>15</v>
      </c>
      <c r="P71" s="54"/>
      <c r="Q71" s="54"/>
      <c r="R71" s="125"/>
      <c r="S71" s="133"/>
      <c r="T71" s="1"/>
    </row>
    <row r="72" spans="1:20" s="51" customFormat="1" ht="15" customHeight="1" x14ac:dyDescent="0.25">
      <c r="A72" s="32">
        <v>1766</v>
      </c>
      <c r="B72" s="23" t="s">
        <v>1167</v>
      </c>
      <c r="C72" s="272">
        <v>10</v>
      </c>
      <c r="D72" s="54">
        <v>16</v>
      </c>
      <c r="E72" s="54">
        <v>18</v>
      </c>
      <c r="F72" s="54">
        <v>17</v>
      </c>
      <c r="G72" s="54">
        <v>8</v>
      </c>
      <c r="H72" s="54">
        <v>7</v>
      </c>
      <c r="I72" s="54">
        <v>13</v>
      </c>
      <c r="J72" s="4">
        <v>13</v>
      </c>
      <c r="K72" s="4">
        <v>11</v>
      </c>
      <c r="L72" s="54">
        <v>10</v>
      </c>
      <c r="M72" s="54">
        <v>5</v>
      </c>
      <c r="N72" s="54">
        <v>0</v>
      </c>
      <c r="O72" s="54"/>
      <c r="P72" s="54">
        <v>0</v>
      </c>
      <c r="Q72" s="54">
        <v>0</v>
      </c>
      <c r="R72" s="54"/>
      <c r="S72" s="133"/>
      <c r="T72" s="1" t="s">
        <v>1559</v>
      </c>
    </row>
    <row r="73" spans="1:20" s="51" customFormat="1" ht="15" customHeight="1" x14ac:dyDescent="0.25">
      <c r="A73" s="50"/>
      <c r="B73" s="23" t="s">
        <v>1017</v>
      </c>
      <c r="C73" s="272">
        <v>34</v>
      </c>
      <c r="D73" s="54">
        <v>37</v>
      </c>
      <c r="E73" s="54">
        <v>41</v>
      </c>
      <c r="F73" s="54">
        <v>45</v>
      </c>
      <c r="G73" s="54">
        <v>44</v>
      </c>
      <c r="H73" s="54">
        <v>36</v>
      </c>
      <c r="I73" s="54">
        <v>35</v>
      </c>
      <c r="J73" s="4">
        <v>31</v>
      </c>
      <c r="K73" s="4">
        <v>34</v>
      </c>
      <c r="L73" s="54">
        <v>30</v>
      </c>
      <c r="M73" s="54">
        <v>24</v>
      </c>
      <c r="N73" s="54">
        <v>19</v>
      </c>
      <c r="O73" s="54">
        <v>0</v>
      </c>
      <c r="P73" s="54">
        <v>0</v>
      </c>
      <c r="Q73" s="54">
        <v>0</v>
      </c>
      <c r="R73" s="54"/>
      <c r="S73" s="133"/>
      <c r="T73" s="1"/>
    </row>
    <row r="74" spans="1:20" s="51" customFormat="1" ht="15" customHeight="1" x14ac:dyDescent="0.25">
      <c r="A74" s="50">
        <v>1770</v>
      </c>
      <c r="B74" s="23" t="s">
        <v>1038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125"/>
      <c r="S74" s="133"/>
      <c r="T74" s="1"/>
    </row>
    <row r="75" spans="1:20" s="51" customFormat="1" ht="15" customHeight="1" x14ac:dyDescent="0.25">
      <c r="A75" s="50"/>
      <c r="B75" s="23" t="s">
        <v>1175</v>
      </c>
      <c r="C75" s="54">
        <v>23</v>
      </c>
      <c r="D75" s="54">
        <v>22</v>
      </c>
      <c r="E75" s="54">
        <v>21</v>
      </c>
      <c r="F75" s="54">
        <v>26</v>
      </c>
      <c r="G75" s="54">
        <v>25</v>
      </c>
      <c r="H75" s="54">
        <v>27</v>
      </c>
      <c r="I75" s="54">
        <v>22</v>
      </c>
      <c r="J75" s="54">
        <v>17</v>
      </c>
      <c r="K75" s="54">
        <v>15</v>
      </c>
      <c r="L75" s="54">
        <v>13</v>
      </c>
      <c r="M75" s="54">
        <v>11</v>
      </c>
      <c r="N75" s="54">
        <v>0</v>
      </c>
      <c r="O75" s="54"/>
      <c r="P75" s="54">
        <v>0</v>
      </c>
      <c r="Q75" s="54">
        <v>0</v>
      </c>
      <c r="R75" s="231"/>
      <c r="S75" s="133"/>
      <c r="T75" s="1" t="s">
        <v>1522</v>
      </c>
    </row>
    <row r="76" spans="1:20" s="51" customFormat="1" ht="15" customHeight="1" x14ac:dyDescent="0.25">
      <c r="A76" s="50">
        <v>1776</v>
      </c>
      <c r="B76" s="23" t="s">
        <v>1039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231"/>
      <c r="S76" s="133"/>
      <c r="T76" s="1"/>
    </row>
    <row r="77" spans="1:20" s="51" customFormat="1" ht="15" customHeight="1" x14ac:dyDescent="0.25">
      <c r="A77" s="50"/>
      <c r="B77" s="23" t="s">
        <v>999</v>
      </c>
      <c r="C77" s="54">
        <v>9</v>
      </c>
      <c r="D77" s="54">
        <v>10</v>
      </c>
      <c r="E77" s="54">
        <v>10</v>
      </c>
      <c r="F77" s="54">
        <v>10</v>
      </c>
      <c r="G77" s="54">
        <v>12</v>
      </c>
      <c r="H77" s="54">
        <v>10</v>
      </c>
      <c r="I77" s="54">
        <v>10</v>
      </c>
      <c r="J77" s="54">
        <v>10</v>
      </c>
      <c r="K77" s="54">
        <v>10</v>
      </c>
      <c r="L77" s="54">
        <v>9</v>
      </c>
      <c r="M77" s="54">
        <v>8</v>
      </c>
      <c r="N77" s="54">
        <v>0</v>
      </c>
      <c r="O77" s="54"/>
      <c r="P77" s="54">
        <v>0</v>
      </c>
      <c r="Q77" s="54">
        <v>0</v>
      </c>
      <c r="R77" s="231"/>
      <c r="S77" s="133"/>
      <c r="T77" s="1" t="s">
        <v>1523</v>
      </c>
    </row>
    <row r="78" spans="1:20" s="51" customFormat="1" ht="15" customHeight="1" x14ac:dyDescent="0.25">
      <c r="A78" s="50"/>
      <c r="B78" s="23" t="s">
        <v>1011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232"/>
      <c r="S78" s="133"/>
      <c r="T78" s="1"/>
    </row>
    <row r="79" spans="1:20" s="51" customFormat="1" ht="15" customHeight="1" x14ac:dyDescent="0.25">
      <c r="A79" s="50"/>
      <c r="B79" s="23" t="s">
        <v>1040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133"/>
      <c r="T79" s="1"/>
    </row>
    <row r="80" spans="1:20" s="51" customFormat="1" ht="15" customHeight="1" x14ac:dyDescent="0.25">
      <c r="A80" s="50"/>
      <c r="B80" s="23" t="s">
        <v>1041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33"/>
      <c r="T80" s="1"/>
    </row>
    <row r="81" spans="1:20" s="51" customFormat="1" ht="15" customHeight="1" x14ac:dyDescent="0.25">
      <c r="A81" s="50">
        <v>90369</v>
      </c>
      <c r="B81" s="23" t="s">
        <v>1042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3"/>
      <c r="T81" s="1"/>
    </row>
    <row r="82" spans="1:20" s="51" customFormat="1" ht="15" customHeight="1" x14ac:dyDescent="0.25">
      <c r="A82" s="50">
        <v>1782</v>
      </c>
      <c r="B82" s="23" t="s">
        <v>1036</v>
      </c>
      <c r="C82" s="54"/>
      <c r="D82" s="54"/>
      <c r="E82" s="54"/>
      <c r="F82" s="54"/>
      <c r="G82" s="54"/>
      <c r="H82" s="54"/>
      <c r="I82" s="54"/>
      <c r="J82" s="54"/>
      <c r="K82" s="54">
        <v>0</v>
      </c>
      <c r="L82" s="54">
        <v>31</v>
      </c>
      <c r="M82" s="54">
        <v>0</v>
      </c>
      <c r="N82" s="54"/>
      <c r="O82" s="54"/>
      <c r="P82" s="54">
        <v>0</v>
      </c>
      <c r="Q82" s="54">
        <v>0</v>
      </c>
      <c r="R82" s="54"/>
      <c r="S82" s="55"/>
      <c r="T82" s="1"/>
    </row>
    <row r="83" spans="1:20" s="51" customFormat="1" ht="15" customHeight="1" x14ac:dyDescent="0.25">
      <c r="A83" s="50"/>
      <c r="B83" s="23" t="s">
        <v>1181</v>
      </c>
      <c r="C83" s="54">
        <v>19</v>
      </c>
      <c r="D83" s="54">
        <v>17</v>
      </c>
      <c r="E83" s="54">
        <v>18</v>
      </c>
      <c r="F83" s="54">
        <v>20</v>
      </c>
      <c r="G83" s="54">
        <v>25</v>
      </c>
      <c r="H83" s="54">
        <v>27</v>
      </c>
      <c r="I83" s="54">
        <v>24</v>
      </c>
      <c r="J83" s="54">
        <v>24</v>
      </c>
      <c r="K83" s="54">
        <v>18</v>
      </c>
      <c r="L83" s="54">
        <v>18</v>
      </c>
      <c r="M83" s="54">
        <v>19</v>
      </c>
      <c r="N83" s="54">
        <v>20</v>
      </c>
      <c r="O83" s="54">
        <v>0</v>
      </c>
      <c r="P83" s="54">
        <v>0</v>
      </c>
      <c r="Q83" s="54">
        <v>0</v>
      </c>
      <c r="R83" s="54"/>
      <c r="S83" s="55"/>
      <c r="T83" s="1"/>
    </row>
    <row r="84" spans="1:20" s="51" customFormat="1" ht="15" customHeight="1" x14ac:dyDescent="0.25">
      <c r="A84" s="50">
        <v>1788</v>
      </c>
      <c r="B84" s="23" t="s">
        <v>1043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133"/>
      <c r="T84" s="1"/>
    </row>
    <row r="85" spans="1:20" s="51" customFormat="1" ht="15" customHeight="1" x14ac:dyDescent="0.25">
      <c r="A85" s="50">
        <v>1786</v>
      </c>
      <c r="B85" s="23" t="s">
        <v>1180</v>
      </c>
      <c r="C85" s="54">
        <v>24</v>
      </c>
      <c r="D85" s="54">
        <v>27</v>
      </c>
      <c r="E85" s="54">
        <v>23</v>
      </c>
      <c r="F85" s="54">
        <v>17</v>
      </c>
      <c r="G85" s="54">
        <v>19</v>
      </c>
      <c r="H85" s="54">
        <v>18</v>
      </c>
      <c r="I85" s="54">
        <v>18</v>
      </c>
      <c r="J85" s="54">
        <v>19</v>
      </c>
      <c r="K85" s="54">
        <v>18</v>
      </c>
      <c r="L85" s="54">
        <v>18</v>
      </c>
      <c r="M85" s="54">
        <v>13</v>
      </c>
      <c r="N85" s="54">
        <v>3</v>
      </c>
      <c r="O85" s="54">
        <v>3</v>
      </c>
      <c r="P85" s="54">
        <v>3</v>
      </c>
      <c r="Q85" s="54">
        <v>0</v>
      </c>
      <c r="R85" s="54"/>
      <c r="S85" s="133">
        <v>-1</v>
      </c>
      <c r="T85" s="1"/>
    </row>
    <row r="86" spans="1:20" s="51" customFormat="1" ht="15" customHeight="1" x14ac:dyDescent="0.25">
      <c r="A86" s="50">
        <v>1789</v>
      </c>
      <c r="B86" s="23" t="s">
        <v>1001</v>
      </c>
      <c r="C86" s="54">
        <v>19</v>
      </c>
      <c r="D86" s="54">
        <v>21</v>
      </c>
      <c r="E86" s="54">
        <v>19</v>
      </c>
      <c r="F86" s="54">
        <v>17</v>
      </c>
      <c r="G86" s="54">
        <v>17</v>
      </c>
      <c r="H86" s="54">
        <v>18</v>
      </c>
      <c r="I86" s="54">
        <v>9</v>
      </c>
      <c r="J86" s="54">
        <v>12</v>
      </c>
      <c r="K86" s="54">
        <v>15</v>
      </c>
      <c r="L86" s="54">
        <v>15</v>
      </c>
      <c r="M86" s="54">
        <v>11</v>
      </c>
      <c r="N86" s="54">
        <v>11</v>
      </c>
      <c r="O86" s="54">
        <v>9</v>
      </c>
      <c r="P86" s="54">
        <v>9</v>
      </c>
      <c r="Q86" s="54">
        <v>0</v>
      </c>
      <c r="R86" s="54"/>
      <c r="S86" s="133"/>
      <c r="T86" s="1" t="s">
        <v>1675</v>
      </c>
    </row>
    <row r="87" spans="1:20" s="51" customFormat="1" ht="15" customHeight="1" x14ac:dyDescent="0.25">
      <c r="A87" s="50"/>
      <c r="B87" s="23" t="s">
        <v>1019</v>
      </c>
      <c r="C87" s="54">
        <v>47</v>
      </c>
      <c r="D87" s="54">
        <v>45</v>
      </c>
      <c r="E87" s="54">
        <v>50</v>
      </c>
      <c r="F87" s="54">
        <v>56</v>
      </c>
      <c r="G87" s="54">
        <v>53</v>
      </c>
      <c r="H87" s="54">
        <v>48</v>
      </c>
      <c r="I87" s="54">
        <v>48</v>
      </c>
      <c r="J87" s="54">
        <v>48</v>
      </c>
      <c r="K87" s="54">
        <v>31</v>
      </c>
      <c r="L87" s="54">
        <v>30</v>
      </c>
      <c r="M87" s="54">
        <v>30</v>
      </c>
      <c r="N87" s="54">
        <v>0</v>
      </c>
      <c r="O87" s="54"/>
      <c r="P87" s="54">
        <v>0</v>
      </c>
      <c r="Q87" s="54">
        <v>0</v>
      </c>
      <c r="R87" s="54"/>
      <c r="S87" s="133"/>
      <c r="T87" s="1" t="s">
        <v>1513</v>
      </c>
    </row>
    <row r="88" spans="1:20" s="51" customFormat="1" ht="15" customHeight="1" x14ac:dyDescent="0.25">
      <c r="A88" s="50"/>
      <c r="B88" s="23" t="s">
        <v>1044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133"/>
      <c r="T88" s="1"/>
    </row>
    <row r="89" spans="1:20" s="51" customFormat="1" ht="15" customHeight="1" x14ac:dyDescent="0.25">
      <c r="A89" s="50"/>
      <c r="B89" s="23" t="s">
        <v>1045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133"/>
      <c r="T89" s="1"/>
    </row>
    <row r="90" spans="1:20" s="51" customFormat="1" ht="15" customHeight="1" x14ac:dyDescent="0.25">
      <c r="A90" s="50"/>
      <c r="B90" s="23" t="s">
        <v>1046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133"/>
      <c r="T90" s="1"/>
    </row>
    <row r="91" spans="1:20" s="51" customFormat="1" ht="15" customHeight="1" x14ac:dyDescent="0.25">
      <c r="A91" s="50"/>
      <c r="B91" s="23" t="s">
        <v>1047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133"/>
      <c r="T91" s="1"/>
    </row>
    <row r="92" spans="1:20" s="51" customFormat="1" ht="15" customHeight="1" x14ac:dyDescent="0.25">
      <c r="A92" s="50"/>
      <c r="B92" s="23" t="s">
        <v>1048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133"/>
      <c r="T92" s="1"/>
    </row>
    <row r="93" spans="1:20" s="51" customFormat="1" ht="15" customHeight="1" x14ac:dyDescent="0.25">
      <c r="A93" s="50"/>
      <c r="B93" s="23" t="s">
        <v>1049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133"/>
      <c r="T93" s="1"/>
    </row>
    <row r="94" spans="1:20" s="51" customFormat="1" ht="15" customHeight="1" x14ac:dyDescent="0.25">
      <c r="A94" s="50">
        <v>1809</v>
      </c>
      <c r="B94" s="23" t="s">
        <v>1435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133"/>
      <c r="T94" s="1"/>
    </row>
    <row r="95" spans="1:20" s="51" customFormat="1" ht="15" customHeight="1" x14ac:dyDescent="0.25">
      <c r="A95" s="50"/>
      <c r="B95" s="23" t="s">
        <v>1008</v>
      </c>
      <c r="C95" s="54">
        <v>29</v>
      </c>
      <c r="D95" s="54">
        <v>24</v>
      </c>
      <c r="E95" s="54">
        <v>24</v>
      </c>
      <c r="F95" s="54">
        <v>25</v>
      </c>
      <c r="G95" s="54">
        <v>25</v>
      </c>
      <c r="H95" s="54">
        <v>23</v>
      </c>
      <c r="I95" s="54">
        <v>18</v>
      </c>
      <c r="J95" s="54">
        <v>15</v>
      </c>
      <c r="K95" s="54">
        <v>11</v>
      </c>
      <c r="L95" s="54">
        <v>8</v>
      </c>
      <c r="M95" s="54">
        <v>0</v>
      </c>
      <c r="N95" s="54"/>
      <c r="O95" s="54"/>
      <c r="P95" s="54">
        <v>0</v>
      </c>
      <c r="Q95" s="54">
        <v>0</v>
      </c>
      <c r="R95" s="54"/>
      <c r="S95" s="133"/>
      <c r="T95" s="277" t="s">
        <v>1513</v>
      </c>
    </row>
    <row r="96" spans="1:20" s="51" customFormat="1" ht="15" customHeight="1" x14ac:dyDescent="0.25">
      <c r="A96" s="50"/>
      <c r="B96" s="116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133"/>
      <c r="T96" s="1"/>
    </row>
    <row r="97" spans="1:20" s="51" customFormat="1" ht="15" customHeight="1" x14ac:dyDescent="0.25">
      <c r="A97" s="50"/>
      <c r="B97" s="116" t="s">
        <v>1406</v>
      </c>
      <c r="C97" s="54">
        <f t="shared" ref="C97:I97" si="4">SUM(C3:C96)</f>
        <v>2883</v>
      </c>
      <c r="D97" s="57">
        <f t="shared" si="4"/>
        <v>2881</v>
      </c>
      <c r="E97" s="57">
        <f t="shared" si="4"/>
        <v>2789</v>
      </c>
      <c r="F97" s="56">
        <f t="shared" si="4"/>
        <v>2882</v>
      </c>
      <c r="G97" s="56">
        <f t="shared" si="4"/>
        <v>2961</v>
      </c>
      <c r="H97" s="56">
        <f t="shared" si="4"/>
        <v>3047</v>
      </c>
      <c r="I97" s="56">
        <f t="shared" si="4"/>
        <v>3069</v>
      </c>
      <c r="J97" s="57">
        <f>SUM(J3:J94)</f>
        <v>2773</v>
      </c>
      <c r="K97" s="56">
        <f>SUM(K3:K96)</f>
        <v>2899</v>
      </c>
      <c r="L97" s="57">
        <f>SUM(L3:L96)</f>
        <v>2739</v>
      </c>
      <c r="M97" s="57">
        <f>SUM(M3:M96)</f>
        <v>2505</v>
      </c>
      <c r="N97" s="56">
        <v>2561</v>
      </c>
      <c r="O97" s="57">
        <v>2553</v>
      </c>
      <c r="P97" s="57">
        <f>SUM(P3:P96)</f>
        <v>2512</v>
      </c>
      <c r="Q97" s="54">
        <f>SUM(Q3:Q96)</f>
        <v>2552</v>
      </c>
      <c r="R97" s="54">
        <f>SUM(R$3:R96)</f>
        <v>52</v>
      </c>
      <c r="S97" s="55">
        <f>(Q97/P97)-1</f>
        <v>1.5923566878980999E-2</v>
      </c>
      <c r="T97" s="1"/>
    </row>
    <row r="98" spans="1:20" s="51" customFormat="1" ht="15" customHeight="1" x14ac:dyDescent="0.25">
      <c r="A98" s="50"/>
      <c r="B98" s="116"/>
      <c r="C98" s="54"/>
      <c r="D98" s="54">
        <f t="shared" ref="D98:K98" si="5">D97-C97</f>
        <v>-2</v>
      </c>
      <c r="E98" s="54">
        <f t="shared" si="5"/>
        <v>-92</v>
      </c>
      <c r="F98" s="54">
        <f t="shared" si="5"/>
        <v>93</v>
      </c>
      <c r="G98" s="54">
        <f t="shared" si="5"/>
        <v>79</v>
      </c>
      <c r="H98" s="54">
        <f t="shared" si="5"/>
        <v>86</v>
      </c>
      <c r="I98" s="54">
        <f t="shared" si="5"/>
        <v>22</v>
      </c>
      <c r="J98" s="54">
        <f t="shared" si="5"/>
        <v>-296</v>
      </c>
      <c r="K98" s="54">
        <f t="shared" si="5"/>
        <v>126</v>
      </c>
      <c r="L98" s="54">
        <f>L97-K97</f>
        <v>-160</v>
      </c>
      <c r="M98" s="54">
        <f>M97-L97</f>
        <v>-234</v>
      </c>
      <c r="N98" s="54">
        <f>N97-M97</f>
        <v>56</v>
      </c>
      <c r="O98" s="54">
        <v>-8</v>
      </c>
      <c r="P98" s="54">
        <v>-8</v>
      </c>
      <c r="Q98" s="454">
        <f>SUM(Q97-P97)</f>
        <v>40</v>
      </c>
      <c r="R98" s="54"/>
      <c r="S98" s="133"/>
      <c r="T98" s="1"/>
    </row>
    <row r="99" spans="1:20" s="51" customFormat="1" ht="15" customHeight="1" x14ac:dyDescent="0.25">
      <c r="A99" s="50"/>
      <c r="B99" s="116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133"/>
      <c r="T99" s="1"/>
    </row>
    <row r="100" spans="1:20" s="51" customFormat="1" ht="15" customHeight="1" x14ac:dyDescent="0.25">
      <c r="A100" s="50"/>
      <c r="B100" s="350" t="s">
        <v>1407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454" t="s">
        <v>1738</v>
      </c>
      <c r="R100" s="54"/>
      <c r="S100" s="50"/>
      <c r="T100" s="1"/>
    </row>
    <row r="101" spans="1:20" s="51" customFormat="1" ht="15" customHeight="1" x14ac:dyDescent="0.25">
      <c r="A101" s="50"/>
      <c r="B101" s="345" t="s">
        <v>1408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1"/>
    </row>
    <row r="102" spans="1:20" s="51" customFormat="1" ht="15" customHeight="1" x14ac:dyDescent="0.25">
      <c r="A102" s="50"/>
      <c r="B102" s="346" t="s">
        <v>1409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1"/>
    </row>
    <row r="103" spans="1:20" s="51" customFormat="1" ht="15" customHeight="1" x14ac:dyDescent="0.25">
      <c r="A103" s="50"/>
      <c r="B103" s="347" t="s">
        <v>1410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1"/>
    </row>
    <row r="104" spans="1:20" s="51" customFormat="1" ht="15" customHeight="1" x14ac:dyDescent="0.25">
      <c r="A104" s="50"/>
      <c r="B104" s="348" t="s">
        <v>1411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1"/>
    </row>
    <row r="105" spans="1:20" s="51" customFormat="1" ht="15" customHeight="1" x14ac:dyDescent="0.25">
      <c r="A105" s="50"/>
      <c r="B105" s="349" t="s">
        <v>1412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1"/>
    </row>
    <row r="106" spans="1:20" s="51" customFormat="1" ht="15" x14ac:dyDescent="0.25">
      <c r="A106" s="125"/>
      <c r="B106" s="230" t="s">
        <v>1520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1"/>
    </row>
    <row r="107" spans="1:20" s="51" customFormat="1" ht="15" x14ac:dyDescent="0.25">
      <c r="A107" s="125"/>
      <c r="B107" s="353" t="s">
        <v>1623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50"/>
      <c r="T107" s="1"/>
    </row>
    <row r="108" spans="1:20" x14ac:dyDescent="0.2">
      <c r="A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T108" s="1"/>
    </row>
    <row r="109" spans="1:20" x14ac:dyDescent="0.2">
      <c r="A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1:20" x14ac:dyDescent="0.2"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mergeCells count="1">
    <mergeCell ref="R1:S1"/>
  </mergeCells>
  <phoneticPr fontId="4" type="noConversion"/>
  <conditionalFormatting sqref="A3:A65">
    <cfRule type="expression" dxfId="170" priority="3">
      <formula>S3&lt;-0.0999</formula>
    </cfRule>
    <cfRule type="expression" dxfId="169" priority="5">
      <formula>Q3&lt;20</formula>
    </cfRule>
  </conditionalFormatting>
  <conditionalFormatting sqref="B3:B66">
    <cfRule type="expression" dxfId="168" priority="7">
      <formula>S3&lt;0</formula>
    </cfRule>
    <cfRule type="expression" dxfId="167" priority="8">
      <formula>S3&gt;0</formula>
    </cfRule>
    <cfRule type="expression" dxfId="166" priority="9">
      <formula>S3=0</formula>
    </cfRule>
  </conditionalFormatting>
  <conditionalFormatting sqref="Q3:Q66 Q97">
    <cfRule type="expression" dxfId="165" priority="2">
      <formula>Q3&lt;20</formula>
    </cfRule>
  </conditionalFormatting>
  <conditionalFormatting sqref="S3:S66">
    <cfRule type="expression" dxfId="164" priority="4">
      <formula>S3&lt;-0.0999</formula>
    </cfRule>
  </conditionalFormatting>
  <conditionalFormatting sqref="A66">
    <cfRule type="expression" dxfId="163" priority="136">
      <formula>#REF!&lt;-0.0999</formula>
    </cfRule>
    <cfRule type="expression" dxfId="162" priority="137">
      <formula>#REF!&lt;20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B476-34D9-4A56-A2B9-19DBB7C376D0}">
  <sheetPr codeName="Sheet9">
    <tabColor theme="8" tint="0.79998168889431442"/>
    <pageSetUpPr fitToPage="1"/>
  </sheetPr>
  <dimension ref="A1:Y294"/>
  <sheetViews>
    <sheetView zoomScale="90" zoomScaleNormal="90" zoomScalePageLayoutView="80" workbookViewId="0">
      <selection activeCell="J9" sqref="J9"/>
    </sheetView>
  </sheetViews>
  <sheetFormatPr defaultRowHeight="12.75" x14ac:dyDescent="0.2"/>
  <cols>
    <col min="1" max="1" width="9" style="44" customWidth="1"/>
    <col min="2" max="2" width="41.5" style="125" customWidth="1"/>
    <col min="3" max="4" width="9.875" style="1" customWidth="1"/>
    <col min="5" max="5" width="9.5" style="1" customWidth="1"/>
    <col min="6" max="6" width="10.125" style="1" customWidth="1"/>
    <col min="7" max="7" width="10" style="1" customWidth="1"/>
    <col min="8" max="11" width="9.875" style="1" customWidth="1"/>
    <col min="12" max="16" width="12.125" style="1" customWidth="1"/>
    <col min="17" max="17" width="11.5" style="1" customWidth="1"/>
    <col min="18" max="18" width="8.5" style="1" customWidth="1"/>
    <col min="19" max="19" width="9.125" style="44" customWidth="1"/>
    <col min="20" max="20" width="28.625" style="46" customWidth="1"/>
    <col min="21" max="21" width="10.12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03" t="s">
        <v>1050</v>
      </c>
      <c r="C1" s="104"/>
      <c r="D1" s="104"/>
      <c r="E1" s="104"/>
      <c r="F1" s="104"/>
      <c r="G1" s="104"/>
      <c r="H1" s="105"/>
      <c r="I1" s="105"/>
      <c r="J1" s="52"/>
      <c r="K1" s="52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x14ac:dyDescent="0.25">
      <c r="A3" s="32">
        <v>1822</v>
      </c>
      <c r="B3" s="111" t="s">
        <v>1566</v>
      </c>
      <c r="C3" s="54">
        <v>21</v>
      </c>
      <c r="D3" s="54">
        <v>20</v>
      </c>
      <c r="E3" s="54">
        <v>17</v>
      </c>
      <c r="F3" s="54">
        <v>17</v>
      </c>
      <c r="G3" s="54">
        <v>17</v>
      </c>
      <c r="H3" s="54">
        <v>17</v>
      </c>
      <c r="I3" s="54">
        <v>23</v>
      </c>
      <c r="J3" s="36">
        <v>19</v>
      </c>
      <c r="K3" s="54">
        <v>14</v>
      </c>
      <c r="L3" s="54">
        <v>14</v>
      </c>
      <c r="M3" s="54">
        <v>14</v>
      </c>
      <c r="N3" s="54">
        <v>12</v>
      </c>
      <c r="O3" s="54">
        <v>13</v>
      </c>
      <c r="P3" s="476">
        <v>0</v>
      </c>
      <c r="Q3" s="54">
        <v>11</v>
      </c>
      <c r="R3" s="54">
        <f t="shared" ref="R3:R34" si="0">Q3-P3</f>
        <v>11</v>
      </c>
      <c r="S3" s="349" t="s">
        <v>1412</v>
      </c>
      <c r="T3" s="46"/>
    </row>
    <row r="4" spans="1:20" s="51" customFormat="1" ht="15" x14ac:dyDescent="0.25">
      <c r="A4" s="205">
        <v>21113</v>
      </c>
      <c r="B4" s="111" t="s">
        <v>909</v>
      </c>
      <c r="C4" s="54">
        <v>25</v>
      </c>
      <c r="D4" s="54">
        <v>25</v>
      </c>
      <c r="E4" s="54">
        <v>24</v>
      </c>
      <c r="F4" s="54">
        <v>23</v>
      </c>
      <c r="G4" s="54">
        <v>22</v>
      </c>
      <c r="H4" s="54">
        <v>27</v>
      </c>
      <c r="I4" s="54">
        <v>28</v>
      </c>
      <c r="J4" s="36">
        <v>35</v>
      </c>
      <c r="K4" s="54">
        <v>34</v>
      </c>
      <c r="L4" s="54">
        <v>25</v>
      </c>
      <c r="M4" s="54">
        <v>24</v>
      </c>
      <c r="N4" s="54">
        <v>26</v>
      </c>
      <c r="O4" s="54">
        <v>30</v>
      </c>
      <c r="P4" s="54">
        <v>25</v>
      </c>
      <c r="Q4" s="54">
        <v>39</v>
      </c>
      <c r="R4" s="54">
        <f t="shared" si="0"/>
        <v>14</v>
      </c>
      <c r="S4" s="55">
        <f t="shared" ref="S4:S35" si="1">(Q4/P4)-1</f>
        <v>0.56000000000000005</v>
      </c>
      <c r="T4" s="46"/>
    </row>
    <row r="5" spans="1:20" s="51" customFormat="1" ht="15" x14ac:dyDescent="0.25">
      <c r="A5" s="32">
        <v>1848</v>
      </c>
      <c r="B5" s="111" t="s">
        <v>1052</v>
      </c>
      <c r="C5" s="54">
        <v>59</v>
      </c>
      <c r="D5" s="54">
        <v>56</v>
      </c>
      <c r="E5" s="54">
        <v>48</v>
      </c>
      <c r="F5" s="54">
        <v>53</v>
      </c>
      <c r="G5" s="54">
        <v>48</v>
      </c>
      <c r="H5" s="54">
        <v>49</v>
      </c>
      <c r="I5" s="54">
        <v>37</v>
      </c>
      <c r="J5" s="37">
        <v>36</v>
      </c>
      <c r="K5" s="54">
        <v>30</v>
      </c>
      <c r="L5" s="54">
        <v>29</v>
      </c>
      <c r="M5" s="54">
        <v>31</v>
      </c>
      <c r="N5" s="54">
        <v>25</v>
      </c>
      <c r="O5" s="54">
        <v>27</v>
      </c>
      <c r="P5" s="54">
        <v>28</v>
      </c>
      <c r="Q5" s="54">
        <v>43</v>
      </c>
      <c r="R5" s="54">
        <f t="shared" si="0"/>
        <v>15</v>
      </c>
      <c r="S5" s="55">
        <f t="shared" si="1"/>
        <v>0.53571428571428581</v>
      </c>
      <c r="T5" s="46"/>
    </row>
    <row r="6" spans="1:20" s="51" customFormat="1" ht="15" x14ac:dyDescent="0.25">
      <c r="A6" s="32">
        <v>22699</v>
      </c>
      <c r="B6" s="111" t="s">
        <v>1066</v>
      </c>
      <c r="C6" s="54">
        <v>13</v>
      </c>
      <c r="D6" s="54">
        <v>10</v>
      </c>
      <c r="E6" s="54">
        <v>11</v>
      </c>
      <c r="F6" s="54">
        <v>12</v>
      </c>
      <c r="G6" s="54">
        <v>12</v>
      </c>
      <c r="H6" s="54">
        <v>18</v>
      </c>
      <c r="I6" s="54">
        <v>32</v>
      </c>
      <c r="J6" s="37">
        <v>35</v>
      </c>
      <c r="K6" s="54">
        <v>28</v>
      </c>
      <c r="L6" s="54">
        <v>22</v>
      </c>
      <c r="M6" s="54">
        <v>10</v>
      </c>
      <c r="N6" s="54">
        <v>12</v>
      </c>
      <c r="O6" s="54">
        <v>11</v>
      </c>
      <c r="P6" s="54">
        <v>11</v>
      </c>
      <c r="Q6" s="54">
        <v>16</v>
      </c>
      <c r="R6" s="54">
        <f t="shared" si="0"/>
        <v>5</v>
      </c>
      <c r="S6" s="55">
        <f t="shared" si="1"/>
        <v>0.45454545454545459</v>
      </c>
      <c r="T6" s="46"/>
    </row>
    <row r="7" spans="1:20" s="51" customFormat="1" ht="15" x14ac:dyDescent="0.25">
      <c r="A7" s="32">
        <v>1832</v>
      </c>
      <c r="B7" s="206" t="s">
        <v>1471</v>
      </c>
      <c r="C7" s="54">
        <v>68</v>
      </c>
      <c r="D7" s="54">
        <v>64</v>
      </c>
      <c r="E7" s="54">
        <v>60</v>
      </c>
      <c r="F7" s="54">
        <v>64</v>
      </c>
      <c r="G7" s="54">
        <v>62</v>
      </c>
      <c r="H7" s="54">
        <v>65</v>
      </c>
      <c r="I7" s="54">
        <v>79</v>
      </c>
      <c r="J7" s="37">
        <v>81</v>
      </c>
      <c r="K7" s="54">
        <v>81</v>
      </c>
      <c r="L7" s="54">
        <v>72</v>
      </c>
      <c r="M7" s="54">
        <v>60</v>
      </c>
      <c r="N7" s="54">
        <v>68</v>
      </c>
      <c r="O7" s="54">
        <v>61</v>
      </c>
      <c r="P7" s="54">
        <v>56</v>
      </c>
      <c r="Q7" s="54">
        <v>75</v>
      </c>
      <c r="R7" s="54">
        <f t="shared" si="0"/>
        <v>19</v>
      </c>
      <c r="S7" s="55">
        <f t="shared" si="1"/>
        <v>0.33928571428571419</v>
      </c>
      <c r="T7" s="46"/>
    </row>
    <row r="8" spans="1:20" s="51" customFormat="1" ht="15" x14ac:dyDescent="0.25">
      <c r="A8" s="32">
        <v>1838</v>
      </c>
      <c r="B8" s="111" t="s">
        <v>1062</v>
      </c>
      <c r="C8" s="54">
        <v>29</v>
      </c>
      <c r="D8" s="54">
        <v>30</v>
      </c>
      <c r="E8" s="54">
        <v>31</v>
      </c>
      <c r="F8" s="54">
        <v>34</v>
      </c>
      <c r="G8" s="54">
        <v>30</v>
      </c>
      <c r="H8" s="54">
        <v>30</v>
      </c>
      <c r="I8" s="54">
        <v>37</v>
      </c>
      <c r="J8" s="37">
        <v>36</v>
      </c>
      <c r="K8" s="54">
        <v>25</v>
      </c>
      <c r="L8" s="54">
        <v>26</v>
      </c>
      <c r="M8" s="54">
        <v>27</v>
      </c>
      <c r="N8" s="54">
        <v>24</v>
      </c>
      <c r="O8" s="54">
        <v>19</v>
      </c>
      <c r="P8" s="54">
        <v>23</v>
      </c>
      <c r="Q8" s="54">
        <v>29</v>
      </c>
      <c r="R8" s="54">
        <f t="shared" si="0"/>
        <v>6</v>
      </c>
      <c r="S8" s="55">
        <f t="shared" si="1"/>
        <v>0.26086956521739135</v>
      </c>
      <c r="T8" s="46"/>
    </row>
    <row r="9" spans="1:20" s="51" customFormat="1" ht="15" x14ac:dyDescent="0.25">
      <c r="A9" s="32">
        <v>76605</v>
      </c>
      <c r="B9" s="111" t="s">
        <v>900</v>
      </c>
      <c r="C9" s="54">
        <v>11</v>
      </c>
      <c r="D9" s="54">
        <v>12</v>
      </c>
      <c r="E9" s="54">
        <v>13</v>
      </c>
      <c r="F9" s="54">
        <v>12</v>
      </c>
      <c r="G9" s="54">
        <v>16</v>
      </c>
      <c r="H9" s="54">
        <v>19</v>
      </c>
      <c r="I9" s="54">
        <v>21</v>
      </c>
      <c r="J9" s="37">
        <v>13</v>
      </c>
      <c r="K9" s="54">
        <v>12</v>
      </c>
      <c r="L9" s="54">
        <v>13</v>
      </c>
      <c r="M9" s="54">
        <v>11</v>
      </c>
      <c r="N9" s="54">
        <v>16</v>
      </c>
      <c r="O9" s="54">
        <v>23</v>
      </c>
      <c r="P9" s="54">
        <v>17</v>
      </c>
      <c r="Q9" s="54">
        <v>21</v>
      </c>
      <c r="R9" s="54">
        <f t="shared" si="0"/>
        <v>4</v>
      </c>
      <c r="S9" s="55">
        <f t="shared" si="1"/>
        <v>0.23529411764705888</v>
      </c>
      <c r="T9" s="46"/>
    </row>
    <row r="10" spans="1:20" s="51" customFormat="1" ht="15" x14ac:dyDescent="0.25">
      <c r="A10" s="32">
        <v>83111</v>
      </c>
      <c r="B10" s="111" t="s">
        <v>902</v>
      </c>
      <c r="C10" s="54">
        <v>17</v>
      </c>
      <c r="D10" s="54">
        <v>26</v>
      </c>
      <c r="E10" s="54">
        <v>27</v>
      </c>
      <c r="F10" s="54">
        <v>28</v>
      </c>
      <c r="G10" s="54">
        <v>17</v>
      </c>
      <c r="H10" s="54">
        <v>14</v>
      </c>
      <c r="I10" s="54">
        <v>22</v>
      </c>
      <c r="J10" s="37">
        <v>25</v>
      </c>
      <c r="K10" s="54">
        <v>19</v>
      </c>
      <c r="L10" s="54">
        <v>22</v>
      </c>
      <c r="M10" s="54">
        <v>20</v>
      </c>
      <c r="N10" s="54">
        <v>18</v>
      </c>
      <c r="O10" s="54">
        <v>15</v>
      </c>
      <c r="P10" s="54">
        <v>18</v>
      </c>
      <c r="Q10" s="54">
        <v>22</v>
      </c>
      <c r="R10" s="54">
        <f t="shared" si="0"/>
        <v>4</v>
      </c>
      <c r="S10" s="55">
        <f t="shared" si="1"/>
        <v>0.22222222222222232</v>
      </c>
      <c r="T10" s="46"/>
    </row>
    <row r="11" spans="1:20" s="51" customFormat="1" ht="15" x14ac:dyDescent="0.25">
      <c r="A11" s="32">
        <v>65341</v>
      </c>
      <c r="B11" s="111" t="s">
        <v>913</v>
      </c>
      <c r="C11" s="54">
        <v>34</v>
      </c>
      <c r="D11" s="54">
        <v>34</v>
      </c>
      <c r="E11" s="54">
        <v>32</v>
      </c>
      <c r="F11" s="54">
        <v>32</v>
      </c>
      <c r="G11" s="54">
        <v>29</v>
      </c>
      <c r="H11" s="54">
        <v>25</v>
      </c>
      <c r="I11" s="54">
        <v>25</v>
      </c>
      <c r="J11" s="37">
        <v>29</v>
      </c>
      <c r="K11" s="54">
        <v>26</v>
      </c>
      <c r="L11" s="54">
        <v>26</v>
      </c>
      <c r="M11" s="54">
        <v>26</v>
      </c>
      <c r="N11" s="54">
        <v>27</v>
      </c>
      <c r="O11" s="54">
        <v>45</v>
      </c>
      <c r="P11" s="54">
        <v>50</v>
      </c>
      <c r="Q11" s="54">
        <v>60</v>
      </c>
      <c r="R11" s="54">
        <f t="shared" si="0"/>
        <v>10</v>
      </c>
      <c r="S11" s="55">
        <f t="shared" si="1"/>
        <v>0.19999999999999996</v>
      </c>
      <c r="T11" s="46"/>
    </row>
    <row r="12" spans="1:20" s="51" customFormat="1" ht="15" x14ac:dyDescent="0.25">
      <c r="A12" s="32">
        <v>1834</v>
      </c>
      <c r="B12" s="113" t="s">
        <v>907</v>
      </c>
      <c r="C12" s="54">
        <v>92</v>
      </c>
      <c r="D12" s="54">
        <v>87</v>
      </c>
      <c r="E12" s="54">
        <v>77</v>
      </c>
      <c r="F12" s="54">
        <v>70</v>
      </c>
      <c r="G12" s="54">
        <v>61</v>
      </c>
      <c r="H12" s="54">
        <v>56</v>
      </c>
      <c r="I12" s="54">
        <v>57</v>
      </c>
      <c r="J12" s="37">
        <v>58</v>
      </c>
      <c r="K12" s="54">
        <v>61</v>
      </c>
      <c r="L12" s="54">
        <v>66</v>
      </c>
      <c r="M12" s="54">
        <v>53</v>
      </c>
      <c r="N12" s="54">
        <v>62</v>
      </c>
      <c r="O12" s="54">
        <v>55</v>
      </c>
      <c r="P12" s="54">
        <v>47</v>
      </c>
      <c r="Q12" s="54">
        <v>55</v>
      </c>
      <c r="R12" s="54">
        <f t="shared" si="0"/>
        <v>8</v>
      </c>
      <c r="S12" s="55">
        <f t="shared" si="1"/>
        <v>0.17021276595744683</v>
      </c>
      <c r="T12" s="46"/>
    </row>
    <row r="13" spans="1:20" s="51" customFormat="1" ht="15" x14ac:dyDescent="0.25">
      <c r="A13" s="32">
        <v>22083</v>
      </c>
      <c r="B13" s="113" t="s">
        <v>1071</v>
      </c>
      <c r="C13" s="216">
        <v>40</v>
      </c>
      <c r="D13" s="216">
        <v>42</v>
      </c>
      <c r="E13" s="216">
        <v>42</v>
      </c>
      <c r="F13" s="216">
        <v>45</v>
      </c>
      <c r="G13" s="216">
        <v>51</v>
      </c>
      <c r="H13" s="216">
        <v>45</v>
      </c>
      <c r="I13" s="216">
        <v>54</v>
      </c>
      <c r="J13" s="37">
        <v>47</v>
      </c>
      <c r="K13" s="216">
        <v>46</v>
      </c>
      <c r="L13" s="216">
        <v>36</v>
      </c>
      <c r="M13" s="216">
        <v>31</v>
      </c>
      <c r="N13" s="216">
        <v>31</v>
      </c>
      <c r="O13" s="216">
        <v>34</v>
      </c>
      <c r="P13" s="54">
        <v>33</v>
      </c>
      <c r="Q13" s="54">
        <v>38</v>
      </c>
      <c r="R13" s="54">
        <f t="shared" si="0"/>
        <v>5</v>
      </c>
      <c r="S13" s="55">
        <f t="shared" si="1"/>
        <v>0.1515151515151516</v>
      </c>
      <c r="T13" s="46"/>
    </row>
    <row r="14" spans="1:20" s="51" customFormat="1" ht="15" x14ac:dyDescent="0.25">
      <c r="A14" s="32">
        <v>1823</v>
      </c>
      <c r="B14" s="111" t="s">
        <v>1135</v>
      </c>
      <c r="C14" s="54">
        <v>24</v>
      </c>
      <c r="D14" s="54">
        <v>20</v>
      </c>
      <c r="E14" s="54">
        <v>17</v>
      </c>
      <c r="F14" s="54">
        <v>21</v>
      </c>
      <c r="G14" s="54">
        <v>20</v>
      </c>
      <c r="H14" s="54">
        <v>21</v>
      </c>
      <c r="I14" s="54">
        <v>21</v>
      </c>
      <c r="J14" s="37">
        <v>19</v>
      </c>
      <c r="K14" s="54">
        <v>24</v>
      </c>
      <c r="L14" s="54">
        <v>24</v>
      </c>
      <c r="M14" s="54">
        <v>25</v>
      </c>
      <c r="N14" s="54">
        <v>25</v>
      </c>
      <c r="O14" s="54">
        <v>21</v>
      </c>
      <c r="P14" s="54">
        <v>18</v>
      </c>
      <c r="Q14" s="54">
        <v>20</v>
      </c>
      <c r="R14" s="54">
        <f t="shared" si="0"/>
        <v>2</v>
      </c>
      <c r="S14" s="55">
        <f t="shared" si="1"/>
        <v>0.11111111111111116</v>
      </c>
      <c r="T14" s="46"/>
    </row>
    <row r="15" spans="1:20" s="51" customFormat="1" ht="15" x14ac:dyDescent="0.25">
      <c r="A15" s="32">
        <v>88322</v>
      </c>
      <c r="B15" s="206" t="s">
        <v>910</v>
      </c>
      <c r="C15" s="54"/>
      <c r="D15" s="54"/>
      <c r="E15" s="54"/>
      <c r="F15" s="54"/>
      <c r="G15" s="54"/>
      <c r="H15" s="54"/>
      <c r="I15" s="54">
        <v>25</v>
      </c>
      <c r="J15" s="37">
        <v>30</v>
      </c>
      <c r="K15" s="54">
        <v>30</v>
      </c>
      <c r="L15" s="54">
        <v>31</v>
      </c>
      <c r="M15" s="54">
        <v>29</v>
      </c>
      <c r="N15" s="54">
        <v>27</v>
      </c>
      <c r="O15" s="54">
        <v>25</v>
      </c>
      <c r="P15" s="54">
        <v>20</v>
      </c>
      <c r="Q15" s="54">
        <v>22</v>
      </c>
      <c r="R15" s="54">
        <f t="shared" si="0"/>
        <v>2</v>
      </c>
      <c r="S15" s="55">
        <f t="shared" si="1"/>
        <v>0.10000000000000009</v>
      </c>
      <c r="T15" s="46"/>
    </row>
    <row r="16" spans="1:20" s="51" customFormat="1" ht="15" x14ac:dyDescent="0.25">
      <c r="A16" s="32">
        <v>1851</v>
      </c>
      <c r="B16" s="111" t="s">
        <v>1051</v>
      </c>
      <c r="C16" s="54">
        <v>25</v>
      </c>
      <c r="D16" s="54">
        <v>26</v>
      </c>
      <c r="E16" s="54">
        <v>22</v>
      </c>
      <c r="F16" s="54">
        <v>20</v>
      </c>
      <c r="G16" s="54">
        <v>19</v>
      </c>
      <c r="H16" s="54">
        <v>14</v>
      </c>
      <c r="I16" s="54">
        <v>14</v>
      </c>
      <c r="J16" s="37">
        <v>14</v>
      </c>
      <c r="K16" s="54">
        <v>16</v>
      </c>
      <c r="L16" s="54">
        <v>16</v>
      </c>
      <c r="M16" s="54">
        <v>15</v>
      </c>
      <c r="N16" s="54">
        <v>14</v>
      </c>
      <c r="O16" s="54">
        <v>14</v>
      </c>
      <c r="P16" s="54">
        <v>11</v>
      </c>
      <c r="Q16" s="54">
        <v>12</v>
      </c>
      <c r="R16" s="54">
        <f t="shared" si="0"/>
        <v>1</v>
      </c>
      <c r="S16" s="55">
        <f t="shared" si="1"/>
        <v>9.0909090909090828E-2</v>
      </c>
      <c r="T16" s="46"/>
    </row>
    <row r="17" spans="1:20" s="51" customFormat="1" ht="15" x14ac:dyDescent="0.25">
      <c r="A17" s="32">
        <v>1841</v>
      </c>
      <c r="B17" s="113" t="s">
        <v>1076</v>
      </c>
      <c r="C17" s="54">
        <v>111</v>
      </c>
      <c r="D17" s="54">
        <v>108</v>
      </c>
      <c r="E17" s="54">
        <v>118</v>
      </c>
      <c r="F17" s="54">
        <v>116</v>
      </c>
      <c r="G17" s="54">
        <v>108</v>
      </c>
      <c r="H17" s="54">
        <v>100</v>
      </c>
      <c r="I17" s="54">
        <v>75</v>
      </c>
      <c r="J17" s="37">
        <v>72</v>
      </c>
      <c r="K17" s="54">
        <v>67</v>
      </c>
      <c r="L17" s="54">
        <v>59</v>
      </c>
      <c r="M17" s="54">
        <v>54</v>
      </c>
      <c r="N17" s="54">
        <v>48</v>
      </c>
      <c r="O17" s="54">
        <v>49</v>
      </c>
      <c r="P17" s="54">
        <v>45</v>
      </c>
      <c r="Q17" s="54">
        <v>49</v>
      </c>
      <c r="R17" s="54">
        <f t="shared" si="0"/>
        <v>4</v>
      </c>
      <c r="S17" s="55">
        <f t="shared" si="1"/>
        <v>8.8888888888888795E-2</v>
      </c>
      <c r="T17" s="46"/>
    </row>
    <row r="18" spans="1:20" s="51" customFormat="1" ht="15" x14ac:dyDescent="0.25">
      <c r="A18" s="32">
        <v>82453</v>
      </c>
      <c r="B18" s="113" t="s">
        <v>914</v>
      </c>
      <c r="C18" s="54">
        <v>17</v>
      </c>
      <c r="D18" s="54">
        <v>20</v>
      </c>
      <c r="E18" s="54">
        <v>28</v>
      </c>
      <c r="F18" s="54">
        <v>33</v>
      </c>
      <c r="G18" s="54">
        <v>41</v>
      </c>
      <c r="H18" s="54">
        <v>41</v>
      </c>
      <c r="I18" s="54">
        <v>42</v>
      </c>
      <c r="J18" s="37">
        <v>44</v>
      </c>
      <c r="K18" s="54">
        <v>51</v>
      </c>
      <c r="L18" s="54">
        <v>45</v>
      </c>
      <c r="M18" s="54">
        <v>29</v>
      </c>
      <c r="N18" s="54">
        <v>25</v>
      </c>
      <c r="O18" s="54">
        <v>29</v>
      </c>
      <c r="P18" s="54">
        <v>25</v>
      </c>
      <c r="Q18" s="54">
        <v>27</v>
      </c>
      <c r="R18" s="54">
        <f t="shared" si="0"/>
        <v>2</v>
      </c>
      <c r="S18" s="55">
        <f t="shared" si="1"/>
        <v>8.0000000000000071E-2</v>
      </c>
      <c r="T18" s="46"/>
    </row>
    <row r="19" spans="1:20" s="51" customFormat="1" ht="15" x14ac:dyDescent="0.25">
      <c r="A19" s="32">
        <v>83110</v>
      </c>
      <c r="B19" s="113" t="s">
        <v>916</v>
      </c>
      <c r="C19" s="54">
        <v>35</v>
      </c>
      <c r="D19" s="54">
        <v>34</v>
      </c>
      <c r="E19" s="54">
        <v>33</v>
      </c>
      <c r="F19" s="54">
        <v>34</v>
      </c>
      <c r="G19" s="54">
        <v>33</v>
      </c>
      <c r="H19" s="54">
        <v>30</v>
      </c>
      <c r="I19" s="54">
        <v>38</v>
      </c>
      <c r="J19" s="37">
        <v>29</v>
      </c>
      <c r="K19" s="54">
        <v>30</v>
      </c>
      <c r="L19" s="54">
        <v>25</v>
      </c>
      <c r="M19" s="54">
        <v>21</v>
      </c>
      <c r="N19" s="54">
        <v>28</v>
      </c>
      <c r="O19" s="54">
        <v>27</v>
      </c>
      <c r="P19" s="54">
        <v>26</v>
      </c>
      <c r="Q19" s="54">
        <v>28</v>
      </c>
      <c r="R19" s="54">
        <f t="shared" si="0"/>
        <v>2</v>
      </c>
      <c r="S19" s="55">
        <f t="shared" si="1"/>
        <v>7.6923076923076872E-2</v>
      </c>
      <c r="T19" s="46"/>
    </row>
    <row r="20" spans="1:20" s="51" customFormat="1" ht="15" x14ac:dyDescent="0.25">
      <c r="A20" s="32">
        <v>1828</v>
      </c>
      <c r="B20" s="113" t="s">
        <v>908</v>
      </c>
      <c r="C20" s="54">
        <v>41</v>
      </c>
      <c r="D20" s="54">
        <v>40</v>
      </c>
      <c r="E20" s="54">
        <v>36</v>
      </c>
      <c r="F20" s="54">
        <v>38</v>
      </c>
      <c r="G20" s="54">
        <v>40</v>
      </c>
      <c r="H20" s="54">
        <v>40</v>
      </c>
      <c r="I20" s="54">
        <v>29</v>
      </c>
      <c r="J20" s="37">
        <v>30</v>
      </c>
      <c r="K20" s="54">
        <v>36</v>
      </c>
      <c r="L20" s="54">
        <v>33</v>
      </c>
      <c r="M20" s="54">
        <v>33</v>
      </c>
      <c r="N20" s="54">
        <v>33</v>
      </c>
      <c r="O20" s="54">
        <v>34</v>
      </c>
      <c r="P20" s="54">
        <v>29</v>
      </c>
      <c r="Q20" s="54">
        <v>31</v>
      </c>
      <c r="R20" s="54">
        <f t="shared" si="0"/>
        <v>2</v>
      </c>
      <c r="S20" s="55">
        <f t="shared" si="1"/>
        <v>6.8965517241379226E-2</v>
      </c>
      <c r="T20" s="46"/>
    </row>
    <row r="21" spans="1:20" s="51" customFormat="1" ht="15" x14ac:dyDescent="0.25">
      <c r="A21" s="32">
        <v>21215</v>
      </c>
      <c r="B21" s="111" t="s">
        <v>1057</v>
      </c>
      <c r="C21" s="54">
        <v>42</v>
      </c>
      <c r="D21" s="54">
        <v>32</v>
      </c>
      <c r="E21" s="54">
        <v>30</v>
      </c>
      <c r="F21" s="54">
        <v>33</v>
      </c>
      <c r="G21" s="54">
        <v>35</v>
      </c>
      <c r="H21" s="54">
        <v>34</v>
      </c>
      <c r="I21" s="54">
        <v>39</v>
      </c>
      <c r="J21" s="37">
        <v>32</v>
      </c>
      <c r="K21" s="54">
        <v>36</v>
      </c>
      <c r="L21" s="54">
        <v>33</v>
      </c>
      <c r="M21" s="54">
        <v>32</v>
      </c>
      <c r="N21" s="54">
        <v>32</v>
      </c>
      <c r="O21" s="54">
        <v>46</v>
      </c>
      <c r="P21" s="54">
        <v>50</v>
      </c>
      <c r="Q21" s="54">
        <v>53</v>
      </c>
      <c r="R21" s="54">
        <f t="shared" si="0"/>
        <v>3</v>
      </c>
      <c r="S21" s="55">
        <f t="shared" si="1"/>
        <v>6.0000000000000053E-2</v>
      </c>
      <c r="T21" s="46"/>
    </row>
    <row r="22" spans="1:20" s="51" customFormat="1" ht="15" x14ac:dyDescent="0.25">
      <c r="A22" s="32">
        <v>1816</v>
      </c>
      <c r="B22" s="111" t="s">
        <v>1069</v>
      </c>
      <c r="C22" s="54">
        <v>44</v>
      </c>
      <c r="D22" s="54">
        <v>44</v>
      </c>
      <c r="E22" s="54">
        <v>44</v>
      </c>
      <c r="F22" s="54">
        <v>36</v>
      </c>
      <c r="G22" s="54">
        <v>34</v>
      </c>
      <c r="H22" s="54">
        <v>31</v>
      </c>
      <c r="I22" s="54">
        <v>33</v>
      </c>
      <c r="J22" s="37">
        <v>39</v>
      </c>
      <c r="K22" s="54">
        <v>37</v>
      </c>
      <c r="L22" s="54">
        <v>38</v>
      </c>
      <c r="M22" s="54">
        <v>38</v>
      </c>
      <c r="N22" s="54">
        <v>32</v>
      </c>
      <c r="O22" s="54">
        <v>36</v>
      </c>
      <c r="P22" s="54">
        <v>36</v>
      </c>
      <c r="Q22" s="54">
        <v>38</v>
      </c>
      <c r="R22" s="54">
        <f t="shared" si="0"/>
        <v>2</v>
      </c>
      <c r="S22" s="55">
        <f t="shared" si="1"/>
        <v>5.555555555555558E-2</v>
      </c>
      <c r="T22" s="46"/>
    </row>
    <row r="23" spans="1:20" s="51" customFormat="1" ht="15" x14ac:dyDescent="0.25">
      <c r="A23" s="32">
        <v>29022</v>
      </c>
      <c r="B23" s="111" t="s">
        <v>1084</v>
      </c>
      <c r="C23" s="54">
        <v>40</v>
      </c>
      <c r="D23" s="54">
        <v>45</v>
      </c>
      <c r="E23" s="54">
        <v>40</v>
      </c>
      <c r="F23" s="54">
        <v>37</v>
      </c>
      <c r="G23" s="54">
        <v>34</v>
      </c>
      <c r="H23" s="54">
        <v>36</v>
      </c>
      <c r="I23" s="54">
        <v>36</v>
      </c>
      <c r="J23" s="37">
        <v>30</v>
      </c>
      <c r="K23" s="54">
        <v>24</v>
      </c>
      <c r="L23" s="54">
        <v>23</v>
      </c>
      <c r="M23" s="54">
        <v>23</v>
      </c>
      <c r="N23" s="54">
        <v>15</v>
      </c>
      <c r="O23" s="54">
        <v>17</v>
      </c>
      <c r="P23" s="54">
        <v>18</v>
      </c>
      <c r="Q23" s="54">
        <v>19</v>
      </c>
      <c r="R23" s="54">
        <f t="shared" si="0"/>
        <v>1</v>
      </c>
      <c r="S23" s="55">
        <f t="shared" si="1"/>
        <v>5.555555555555558E-2</v>
      </c>
      <c r="T23" s="46"/>
    </row>
    <row r="24" spans="1:20" s="51" customFormat="1" ht="15" x14ac:dyDescent="0.25">
      <c r="A24" s="32">
        <v>26263</v>
      </c>
      <c r="B24" s="113" t="s">
        <v>1058</v>
      </c>
      <c r="C24" s="54">
        <v>37</v>
      </c>
      <c r="D24" s="54">
        <v>28</v>
      </c>
      <c r="E24" s="54">
        <v>26</v>
      </c>
      <c r="F24" s="54">
        <v>26</v>
      </c>
      <c r="G24" s="54">
        <v>22</v>
      </c>
      <c r="H24" s="54">
        <v>25</v>
      </c>
      <c r="I24" s="54">
        <v>18</v>
      </c>
      <c r="J24" s="37">
        <v>17</v>
      </c>
      <c r="K24" s="54">
        <v>20</v>
      </c>
      <c r="L24" s="54">
        <v>21</v>
      </c>
      <c r="M24" s="54">
        <v>15</v>
      </c>
      <c r="N24" s="54">
        <v>15</v>
      </c>
      <c r="O24" s="54">
        <v>17</v>
      </c>
      <c r="P24" s="54">
        <v>18</v>
      </c>
      <c r="Q24" s="54">
        <v>19</v>
      </c>
      <c r="R24" s="54">
        <f t="shared" si="0"/>
        <v>1</v>
      </c>
      <c r="S24" s="55">
        <f t="shared" si="1"/>
        <v>5.555555555555558E-2</v>
      </c>
      <c r="T24" s="46"/>
    </row>
    <row r="25" spans="1:20" s="51" customFormat="1" ht="15" x14ac:dyDescent="0.25">
      <c r="A25" s="32">
        <v>1840</v>
      </c>
      <c r="B25" s="111" t="s">
        <v>1072</v>
      </c>
      <c r="C25" s="54">
        <v>190</v>
      </c>
      <c r="D25" s="54">
        <v>170</v>
      </c>
      <c r="E25" s="54">
        <v>172</v>
      </c>
      <c r="F25" s="54">
        <v>169</v>
      </c>
      <c r="G25" s="54">
        <v>166</v>
      </c>
      <c r="H25" s="54">
        <v>161</v>
      </c>
      <c r="I25" s="54">
        <v>157</v>
      </c>
      <c r="J25" s="37">
        <v>161</v>
      </c>
      <c r="K25" s="54">
        <v>151</v>
      </c>
      <c r="L25" s="54">
        <v>142</v>
      </c>
      <c r="M25" s="54">
        <v>150</v>
      </c>
      <c r="N25" s="54">
        <v>152</v>
      </c>
      <c r="O25" s="54">
        <v>143</v>
      </c>
      <c r="P25" s="54">
        <v>131</v>
      </c>
      <c r="Q25" s="54">
        <v>137</v>
      </c>
      <c r="R25" s="54">
        <f t="shared" si="0"/>
        <v>6</v>
      </c>
      <c r="S25" s="55">
        <f t="shared" si="1"/>
        <v>4.5801526717557328E-2</v>
      </c>
      <c r="T25" s="46"/>
    </row>
    <row r="26" spans="1:20" s="51" customFormat="1" ht="15" x14ac:dyDescent="0.25">
      <c r="A26" s="32">
        <v>1842</v>
      </c>
      <c r="B26" s="206" t="s">
        <v>1056</v>
      </c>
      <c r="C26" s="54">
        <v>28</v>
      </c>
      <c r="D26" s="54">
        <v>34</v>
      </c>
      <c r="E26" s="54">
        <v>32</v>
      </c>
      <c r="F26" s="54">
        <v>25</v>
      </c>
      <c r="G26" s="54">
        <v>25</v>
      </c>
      <c r="H26" s="54">
        <v>28</v>
      </c>
      <c r="I26" s="54">
        <v>27</v>
      </c>
      <c r="J26" s="37">
        <v>21</v>
      </c>
      <c r="K26" s="54">
        <v>22</v>
      </c>
      <c r="L26" s="54">
        <v>21</v>
      </c>
      <c r="M26" s="54">
        <v>63</v>
      </c>
      <c r="N26" s="54">
        <v>66</v>
      </c>
      <c r="O26" s="54">
        <v>53</v>
      </c>
      <c r="P26" s="54">
        <v>44</v>
      </c>
      <c r="Q26" s="54">
        <v>46</v>
      </c>
      <c r="R26" s="54">
        <f t="shared" si="0"/>
        <v>2</v>
      </c>
      <c r="S26" s="55">
        <f t="shared" si="1"/>
        <v>4.5454545454545414E-2</v>
      </c>
      <c r="T26" s="46"/>
    </row>
    <row r="27" spans="1:20" s="51" customFormat="1" ht="15" x14ac:dyDescent="0.25">
      <c r="A27" s="32">
        <v>1836</v>
      </c>
      <c r="B27" s="113" t="s">
        <v>1075</v>
      </c>
      <c r="C27" s="54">
        <v>77</v>
      </c>
      <c r="D27" s="54">
        <v>82</v>
      </c>
      <c r="E27" s="54">
        <v>67</v>
      </c>
      <c r="F27" s="54">
        <v>76</v>
      </c>
      <c r="G27" s="54">
        <v>72</v>
      </c>
      <c r="H27" s="54">
        <v>70</v>
      </c>
      <c r="I27" s="54">
        <v>65</v>
      </c>
      <c r="J27" s="37">
        <v>62</v>
      </c>
      <c r="K27" s="54">
        <v>58</v>
      </c>
      <c r="L27" s="54">
        <v>58</v>
      </c>
      <c r="M27" s="54">
        <v>61</v>
      </c>
      <c r="N27" s="54">
        <v>61</v>
      </c>
      <c r="O27" s="54">
        <v>60</v>
      </c>
      <c r="P27" s="54">
        <v>67</v>
      </c>
      <c r="Q27" s="54">
        <v>70</v>
      </c>
      <c r="R27" s="54">
        <f t="shared" si="0"/>
        <v>3</v>
      </c>
      <c r="S27" s="55">
        <f t="shared" si="1"/>
        <v>4.4776119402984982E-2</v>
      </c>
      <c r="T27" s="46"/>
    </row>
    <row r="28" spans="1:20" s="51" customFormat="1" ht="15" x14ac:dyDescent="0.25">
      <c r="A28" s="32">
        <v>1826</v>
      </c>
      <c r="B28" s="111" t="s">
        <v>1073</v>
      </c>
      <c r="C28" s="54">
        <v>16</v>
      </c>
      <c r="D28" s="54">
        <v>17</v>
      </c>
      <c r="E28" s="54">
        <v>20</v>
      </c>
      <c r="F28" s="54">
        <v>24</v>
      </c>
      <c r="G28" s="54">
        <v>31</v>
      </c>
      <c r="H28" s="54">
        <v>35</v>
      </c>
      <c r="I28" s="54">
        <v>29</v>
      </c>
      <c r="J28" s="37">
        <v>30</v>
      </c>
      <c r="K28" s="54">
        <v>28</v>
      </c>
      <c r="L28" s="54">
        <v>31</v>
      </c>
      <c r="M28" s="54">
        <v>30</v>
      </c>
      <c r="N28" s="54">
        <v>33</v>
      </c>
      <c r="O28" s="54">
        <v>30</v>
      </c>
      <c r="P28" s="54">
        <v>26</v>
      </c>
      <c r="Q28" s="54">
        <v>27</v>
      </c>
      <c r="R28" s="54">
        <f t="shared" si="0"/>
        <v>1</v>
      </c>
      <c r="S28" s="55">
        <f t="shared" si="1"/>
        <v>3.8461538461538547E-2</v>
      </c>
      <c r="T28" s="46"/>
    </row>
    <row r="29" spans="1:20" s="51" customFormat="1" ht="15" x14ac:dyDescent="0.25">
      <c r="A29" s="32">
        <v>1833</v>
      </c>
      <c r="B29" s="111" t="s">
        <v>1065</v>
      </c>
      <c r="C29" s="54">
        <v>29</v>
      </c>
      <c r="D29" s="54">
        <v>26</v>
      </c>
      <c r="E29" s="54">
        <v>28</v>
      </c>
      <c r="F29" s="54">
        <v>24</v>
      </c>
      <c r="G29" s="54">
        <v>28</v>
      </c>
      <c r="H29" s="54">
        <v>27</v>
      </c>
      <c r="I29" s="54">
        <v>23</v>
      </c>
      <c r="J29" s="37">
        <v>23</v>
      </c>
      <c r="K29" s="54">
        <v>26</v>
      </c>
      <c r="L29" s="54">
        <v>27</v>
      </c>
      <c r="M29" s="54">
        <v>25</v>
      </c>
      <c r="N29" s="54">
        <v>28</v>
      </c>
      <c r="O29" s="54">
        <v>28</v>
      </c>
      <c r="P29" s="54">
        <v>27</v>
      </c>
      <c r="Q29" s="54">
        <v>28</v>
      </c>
      <c r="R29" s="54">
        <f t="shared" si="0"/>
        <v>1</v>
      </c>
      <c r="S29" s="55">
        <f t="shared" si="1"/>
        <v>3.7037037037036979E-2</v>
      </c>
      <c r="T29" s="46"/>
    </row>
    <row r="30" spans="1:20" s="51" customFormat="1" ht="15" x14ac:dyDescent="0.25">
      <c r="A30" s="32">
        <v>1844</v>
      </c>
      <c r="B30" s="206" t="s">
        <v>1063</v>
      </c>
      <c r="C30" s="54">
        <v>38</v>
      </c>
      <c r="D30" s="54">
        <v>41</v>
      </c>
      <c r="E30" s="54">
        <v>45</v>
      </c>
      <c r="F30" s="54">
        <v>38</v>
      </c>
      <c r="G30" s="54">
        <v>32</v>
      </c>
      <c r="H30" s="54">
        <v>30</v>
      </c>
      <c r="I30" s="54">
        <v>31</v>
      </c>
      <c r="J30" s="37">
        <v>34</v>
      </c>
      <c r="K30" s="54">
        <v>25</v>
      </c>
      <c r="L30" s="54">
        <v>26</v>
      </c>
      <c r="M30" s="54">
        <v>25</v>
      </c>
      <c r="N30" s="54">
        <v>26</v>
      </c>
      <c r="O30" s="54">
        <v>35</v>
      </c>
      <c r="P30" s="54">
        <v>40</v>
      </c>
      <c r="Q30" s="54">
        <v>41</v>
      </c>
      <c r="R30" s="54">
        <f t="shared" si="0"/>
        <v>1</v>
      </c>
      <c r="S30" s="55">
        <f t="shared" si="1"/>
        <v>2.4999999999999911E-2</v>
      </c>
      <c r="T30" s="46"/>
    </row>
    <row r="31" spans="1:20" s="51" customFormat="1" ht="15" x14ac:dyDescent="0.25">
      <c r="A31" s="32">
        <v>1821</v>
      </c>
      <c r="B31" s="206" t="s">
        <v>1457</v>
      </c>
      <c r="C31" s="216">
        <v>193</v>
      </c>
      <c r="D31" s="216">
        <v>194</v>
      </c>
      <c r="E31" s="216">
        <v>187</v>
      </c>
      <c r="F31" s="216">
        <v>189</v>
      </c>
      <c r="G31" s="216">
        <v>209</v>
      </c>
      <c r="H31" s="216">
        <v>176</v>
      </c>
      <c r="I31" s="216">
        <v>175</v>
      </c>
      <c r="J31" s="37">
        <v>180</v>
      </c>
      <c r="K31" s="216">
        <v>152</v>
      </c>
      <c r="L31" s="216">
        <v>154</v>
      </c>
      <c r="M31" s="216">
        <v>141</v>
      </c>
      <c r="N31" s="216">
        <v>141</v>
      </c>
      <c r="O31" s="216">
        <v>143</v>
      </c>
      <c r="P31" s="54">
        <v>141</v>
      </c>
      <c r="Q31" s="54">
        <v>143</v>
      </c>
      <c r="R31" s="54">
        <f t="shared" si="0"/>
        <v>2</v>
      </c>
      <c r="S31" s="55">
        <f t="shared" si="1"/>
        <v>1.4184397163120588E-2</v>
      </c>
      <c r="T31" s="46"/>
    </row>
    <row r="32" spans="1:20" s="51" customFormat="1" ht="15" x14ac:dyDescent="0.25">
      <c r="A32" s="32">
        <v>1819</v>
      </c>
      <c r="B32" s="113" t="s">
        <v>906</v>
      </c>
      <c r="C32" s="54">
        <v>55</v>
      </c>
      <c r="D32" s="54">
        <v>60</v>
      </c>
      <c r="E32" s="54">
        <v>56</v>
      </c>
      <c r="F32" s="54">
        <v>54</v>
      </c>
      <c r="G32" s="54">
        <v>60</v>
      </c>
      <c r="H32" s="54">
        <v>60</v>
      </c>
      <c r="I32" s="54">
        <v>61</v>
      </c>
      <c r="J32" s="37">
        <v>70</v>
      </c>
      <c r="K32" s="54">
        <v>71</v>
      </c>
      <c r="L32" s="54">
        <v>73</v>
      </c>
      <c r="M32" s="54">
        <v>73</v>
      </c>
      <c r="N32" s="54">
        <v>77</v>
      </c>
      <c r="O32" s="54">
        <v>67</v>
      </c>
      <c r="P32" s="54">
        <v>75</v>
      </c>
      <c r="Q32" s="54">
        <v>76</v>
      </c>
      <c r="R32" s="54">
        <f t="shared" si="0"/>
        <v>1</v>
      </c>
      <c r="S32" s="55">
        <f t="shared" si="1"/>
        <v>1.3333333333333419E-2</v>
      </c>
      <c r="T32" s="46"/>
    </row>
    <row r="33" spans="1:20" s="51" customFormat="1" ht="15" x14ac:dyDescent="0.25">
      <c r="A33" s="32">
        <v>78771</v>
      </c>
      <c r="B33" s="206" t="s">
        <v>901</v>
      </c>
      <c r="C33" s="54">
        <v>23</v>
      </c>
      <c r="D33" s="54">
        <v>29</v>
      </c>
      <c r="E33" s="54">
        <v>38</v>
      </c>
      <c r="F33" s="54">
        <v>30</v>
      </c>
      <c r="G33" s="54">
        <v>32</v>
      </c>
      <c r="H33" s="54">
        <v>31</v>
      </c>
      <c r="I33" s="54">
        <v>32</v>
      </c>
      <c r="J33" s="37">
        <v>38</v>
      </c>
      <c r="K33" s="54">
        <v>38</v>
      </c>
      <c r="L33" s="54">
        <v>31</v>
      </c>
      <c r="M33" s="54">
        <v>42</v>
      </c>
      <c r="N33" s="54">
        <v>43</v>
      </c>
      <c r="O33" s="54">
        <v>44</v>
      </c>
      <c r="P33" s="54">
        <v>41</v>
      </c>
      <c r="Q33" s="54">
        <v>41</v>
      </c>
      <c r="R33" s="54">
        <f t="shared" si="0"/>
        <v>0</v>
      </c>
      <c r="S33" s="55">
        <f t="shared" si="1"/>
        <v>0</v>
      </c>
      <c r="T33" s="46"/>
    </row>
    <row r="34" spans="1:20" s="51" customFormat="1" ht="15" x14ac:dyDescent="0.25">
      <c r="A34" s="138">
        <v>65495</v>
      </c>
      <c r="B34" s="113" t="s">
        <v>899</v>
      </c>
      <c r="C34" s="54">
        <v>32</v>
      </c>
      <c r="D34" s="54">
        <v>31</v>
      </c>
      <c r="E34" s="54">
        <v>32</v>
      </c>
      <c r="F34" s="54">
        <v>32</v>
      </c>
      <c r="G34" s="54">
        <v>21</v>
      </c>
      <c r="H34" s="54">
        <v>25</v>
      </c>
      <c r="I34" s="54">
        <v>24</v>
      </c>
      <c r="J34" s="37">
        <v>27</v>
      </c>
      <c r="K34" s="54">
        <v>27</v>
      </c>
      <c r="L34" s="54">
        <v>23</v>
      </c>
      <c r="M34" s="54">
        <v>23</v>
      </c>
      <c r="N34" s="54">
        <v>26</v>
      </c>
      <c r="O34" s="54">
        <v>28</v>
      </c>
      <c r="P34" s="54">
        <v>30</v>
      </c>
      <c r="Q34" s="54">
        <v>30</v>
      </c>
      <c r="R34" s="54">
        <f t="shared" si="0"/>
        <v>0</v>
      </c>
      <c r="S34" s="55">
        <f t="shared" si="1"/>
        <v>0</v>
      </c>
      <c r="T34" s="46"/>
    </row>
    <row r="35" spans="1:20" s="51" customFormat="1" ht="15" x14ac:dyDescent="0.25">
      <c r="A35" s="32">
        <v>26294</v>
      </c>
      <c r="B35" s="206" t="s">
        <v>912</v>
      </c>
      <c r="C35" s="54">
        <v>16</v>
      </c>
      <c r="D35" s="54">
        <v>17</v>
      </c>
      <c r="E35" s="54">
        <v>27</v>
      </c>
      <c r="F35" s="54">
        <v>34</v>
      </c>
      <c r="G35" s="54">
        <v>35</v>
      </c>
      <c r="H35" s="54">
        <v>31</v>
      </c>
      <c r="I35" s="54">
        <v>27</v>
      </c>
      <c r="J35" s="37">
        <v>31</v>
      </c>
      <c r="K35" s="54">
        <v>28</v>
      </c>
      <c r="L35" s="54">
        <v>31</v>
      </c>
      <c r="M35" s="54">
        <v>36</v>
      </c>
      <c r="N35" s="54">
        <v>25</v>
      </c>
      <c r="O35" s="54">
        <v>24</v>
      </c>
      <c r="P35" s="54">
        <v>25</v>
      </c>
      <c r="Q35" s="54">
        <v>25</v>
      </c>
      <c r="R35" s="54">
        <f t="shared" ref="R35:R63" si="2">Q35-P35</f>
        <v>0</v>
      </c>
      <c r="S35" s="55">
        <f t="shared" si="1"/>
        <v>0</v>
      </c>
      <c r="T35" s="46"/>
    </row>
    <row r="36" spans="1:20" s="51" customFormat="1" ht="15" x14ac:dyDescent="0.25">
      <c r="A36" s="32">
        <v>25088</v>
      </c>
      <c r="B36" s="113" t="s">
        <v>1083</v>
      </c>
      <c r="C36" s="54">
        <v>41</v>
      </c>
      <c r="D36" s="54">
        <v>50</v>
      </c>
      <c r="E36" s="54">
        <v>47</v>
      </c>
      <c r="F36" s="54">
        <v>41</v>
      </c>
      <c r="G36" s="54">
        <v>39</v>
      </c>
      <c r="H36" s="54">
        <v>36</v>
      </c>
      <c r="I36" s="54">
        <v>36</v>
      </c>
      <c r="J36" s="37">
        <v>33</v>
      </c>
      <c r="K36" s="54">
        <v>28</v>
      </c>
      <c r="L36" s="54">
        <v>26</v>
      </c>
      <c r="M36" s="54">
        <v>24</v>
      </c>
      <c r="N36" s="54">
        <v>23</v>
      </c>
      <c r="O36" s="54">
        <v>20</v>
      </c>
      <c r="P36" s="54">
        <v>21</v>
      </c>
      <c r="Q36" s="54">
        <v>21</v>
      </c>
      <c r="R36" s="54">
        <f t="shared" si="2"/>
        <v>0</v>
      </c>
      <c r="S36" s="55">
        <f t="shared" ref="S36:S63" si="3">(Q36/P36)-1</f>
        <v>0</v>
      </c>
      <c r="T36" s="46"/>
    </row>
    <row r="37" spans="1:20" s="51" customFormat="1" ht="15" x14ac:dyDescent="0.25">
      <c r="A37" s="32">
        <v>24029</v>
      </c>
      <c r="B37" s="111" t="s">
        <v>1082</v>
      </c>
      <c r="C37" s="54">
        <v>38</v>
      </c>
      <c r="D37" s="54">
        <v>31</v>
      </c>
      <c r="E37" s="54">
        <v>27</v>
      </c>
      <c r="F37" s="54">
        <v>22</v>
      </c>
      <c r="G37" s="54">
        <v>22</v>
      </c>
      <c r="H37" s="54">
        <v>21</v>
      </c>
      <c r="I37" s="54">
        <v>21</v>
      </c>
      <c r="J37" s="37">
        <v>21</v>
      </c>
      <c r="K37" s="54">
        <v>18</v>
      </c>
      <c r="L37" s="54">
        <v>18</v>
      </c>
      <c r="M37" s="54">
        <v>17</v>
      </c>
      <c r="N37" s="54">
        <v>16</v>
      </c>
      <c r="O37" s="54">
        <v>16</v>
      </c>
      <c r="P37" s="54">
        <v>14</v>
      </c>
      <c r="Q37" s="54">
        <v>14</v>
      </c>
      <c r="R37" s="54">
        <f t="shared" si="2"/>
        <v>0</v>
      </c>
      <c r="S37" s="55">
        <f t="shared" si="3"/>
        <v>0</v>
      </c>
      <c r="T37" s="46"/>
    </row>
    <row r="38" spans="1:20" s="51" customFormat="1" ht="15" x14ac:dyDescent="0.25">
      <c r="A38" s="32">
        <v>83652</v>
      </c>
      <c r="B38" s="111" t="s">
        <v>903</v>
      </c>
      <c r="C38" s="54">
        <v>12</v>
      </c>
      <c r="D38" s="54">
        <v>12</v>
      </c>
      <c r="E38" s="54">
        <v>11</v>
      </c>
      <c r="F38" s="54">
        <v>10</v>
      </c>
      <c r="G38" s="54">
        <v>13</v>
      </c>
      <c r="H38" s="54">
        <v>12</v>
      </c>
      <c r="I38" s="54">
        <v>18</v>
      </c>
      <c r="J38" s="37">
        <v>14</v>
      </c>
      <c r="K38" s="54">
        <v>14</v>
      </c>
      <c r="L38" s="54">
        <v>14</v>
      </c>
      <c r="M38" s="54">
        <v>13</v>
      </c>
      <c r="N38" s="54">
        <v>13</v>
      </c>
      <c r="O38" s="54">
        <v>8</v>
      </c>
      <c r="P38" s="54">
        <v>9</v>
      </c>
      <c r="Q38" s="54">
        <v>9</v>
      </c>
      <c r="R38" s="54">
        <f t="shared" si="2"/>
        <v>0</v>
      </c>
      <c r="S38" s="55">
        <f t="shared" si="3"/>
        <v>0</v>
      </c>
      <c r="T38" s="46"/>
    </row>
    <row r="39" spans="1:20" s="51" customFormat="1" ht="15" x14ac:dyDescent="0.25">
      <c r="A39" s="32">
        <v>1829</v>
      </c>
      <c r="B39" s="111" t="s">
        <v>1079</v>
      </c>
      <c r="C39" s="54">
        <v>22</v>
      </c>
      <c r="D39" s="54">
        <v>20</v>
      </c>
      <c r="E39" s="54">
        <v>20</v>
      </c>
      <c r="F39" s="54">
        <v>18</v>
      </c>
      <c r="G39" s="54">
        <v>17</v>
      </c>
      <c r="H39" s="54">
        <v>16</v>
      </c>
      <c r="I39" s="54">
        <v>16</v>
      </c>
      <c r="J39" s="37">
        <v>16</v>
      </c>
      <c r="K39" s="54">
        <v>8</v>
      </c>
      <c r="L39" s="54">
        <v>8</v>
      </c>
      <c r="M39" s="54">
        <v>7</v>
      </c>
      <c r="N39" s="54">
        <v>7</v>
      </c>
      <c r="O39" s="54">
        <v>9</v>
      </c>
      <c r="P39" s="54">
        <v>9</v>
      </c>
      <c r="Q39" s="54">
        <v>9</v>
      </c>
      <c r="R39" s="54">
        <f t="shared" si="2"/>
        <v>0</v>
      </c>
      <c r="S39" s="55">
        <f t="shared" si="3"/>
        <v>0</v>
      </c>
      <c r="T39" s="46"/>
    </row>
    <row r="40" spans="1:20" s="51" customFormat="1" ht="15" x14ac:dyDescent="0.25">
      <c r="A40" s="32">
        <v>23144</v>
      </c>
      <c r="B40" s="111" t="s">
        <v>1081</v>
      </c>
      <c r="C40" s="54">
        <v>39</v>
      </c>
      <c r="D40" s="54">
        <v>41</v>
      </c>
      <c r="E40" s="54">
        <v>42</v>
      </c>
      <c r="F40" s="54">
        <v>40</v>
      </c>
      <c r="G40" s="54">
        <v>43</v>
      </c>
      <c r="H40" s="54">
        <v>45</v>
      </c>
      <c r="I40" s="54">
        <v>40</v>
      </c>
      <c r="J40" s="37">
        <v>34</v>
      </c>
      <c r="K40" s="54">
        <v>42</v>
      </c>
      <c r="L40" s="54">
        <v>39</v>
      </c>
      <c r="M40" s="54">
        <v>41</v>
      </c>
      <c r="N40" s="54">
        <v>45</v>
      </c>
      <c r="O40" s="54">
        <v>46</v>
      </c>
      <c r="P40" s="54">
        <v>50</v>
      </c>
      <c r="Q40" s="54">
        <v>49</v>
      </c>
      <c r="R40" s="54">
        <f t="shared" si="2"/>
        <v>-1</v>
      </c>
      <c r="S40" s="55">
        <f t="shared" si="3"/>
        <v>-2.0000000000000018E-2</v>
      </c>
      <c r="T40" s="46"/>
    </row>
    <row r="41" spans="1:20" s="51" customFormat="1" ht="15" x14ac:dyDescent="0.25">
      <c r="A41" s="32">
        <v>1824</v>
      </c>
      <c r="B41" s="111" t="s">
        <v>1350</v>
      </c>
      <c r="C41" s="54">
        <v>56</v>
      </c>
      <c r="D41" s="54">
        <v>56</v>
      </c>
      <c r="E41" s="54">
        <v>56</v>
      </c>
      <c r="F41" s="54">
        <v>65</v>
      </c>
      <c r="G41" s="54">
        <v>61</v>
      </c>
      <c r="H41" s="54">
        <v>91</v>
      </c>
      <c r="I41" s="54">
        <v>89</v>
      </c>
      <c r="J41" s="37">
        <v>89</v>
      </c>
      <c r="K41" s="54">
        <v>92</v>
      </c>
      <c r="L41" s="54">
        <v>81</v>
      </c>
      <c r="M41" s="54">
        <v>75</v>
      </c>
      <c r="N41" s="54">
        <v>70</v>
      </c>
      <c r="O41" s="54">
        <v>88</v>
      </c>
      <c r="P41" s="54">
        <v>80</v>
      </c>
      <c r="Q41" s="54">
        <v>78</v>
      </c>
      <c r="R41" s="54">
        <f t="shared" si="2"/>
        <v>-2</v>
      </c>
      <c r="S41" s="55">
        <f t="shared" si="3"/>
        <v>-2.5000000000000022E-2</v>
      </c>
      <c r="T41" s="46"/>
    </row>
    <row r="42" spans="1:20" s="51" customFormat="1" ht="15" x14ac:dyDescent="0.25">
      <c r="A42" s="32">
        <v>22258</v>
      </c>
      <c r="B42" s="206" t="s">
        <v>1059</v>
      </c>
      <c r="C42" s="54">
        <v>45</v>
      </c>
      <c r="D42" s="54">
        <v>50</v>
      </c>
      <c r="E42" s="54">
        <v>49</v>
      </c>
      <c r="F42" s="54">
        <v>49</v>
      </c>
      <c r="G42" s="54">
        <v>50</v>
      </c>
      <c r="H42" s="54">
        <v>56</v>
      </c>
      <c r="I42" s="54">
        <v>53</v>
      </c>
      <c r="J42" s="37">
        <v>50</v>
      </c>
      <c r="K42" s="54">
        <v>43</v>
      </c>
      <c r="L42" s="54">
        <v>38</v>
      </c>
      <c r="M42" s="54">
        <v>44</v>
      </c>
      <c r="N42" s="54">
        <v>39</v>
      </c>
      <c r="O42" s="54">
        <v>36</v>
      </c>
      <c r="P42" s="54">
        <v>39</v>
      </c>
      <c r="Q42" s="54">
        <v>38</v>
      </c>
      <c r="R42" s="54">
        <f t="shared" si="2"/>
        <v>-1</v>
      </c>
      <c r="S42" s="55">
        <f t="shared" si="3"/>
        <v>-2.5641025641025661E-2</v>
      </c>
      <c r="T42" s="46"/>
    </row>
    <row r="43" spans="1:20" s="51" customFormat="1" ht="15" x14ac:dyDescent="0.25">
      <c r="A43" s="32">
        <v>1847</v>
      </c>
      <c r="B43" s="113" t="s">
        <v>911</v>
      </c>
      <c r="C43" s="54">
        <v>101</v>
      </c>
      <c r="D43" s="54">
        <v>107</v>
      </c>
      <c r="E43" s="54">
        <v>107</v>
      </c>
      <c r="F43" s="54">
        <v>113</v>
      </c>
      <c r="G43" s="54">
        <v>104</v>
      </c>
      <c r="H43" s="54">
        <v>102</v>
      </c>
      <c r="I43" s="54">
        <v>115</v>
      </c>
      <c r="J43" s="37">
        <v>116</v>
      </c>
      <c r="K43" s="54">
        <v>114</v>
      </c>
      <c r="L43" s="54">
        <v>112</v>
      </c>
      <c r="M43" s="54">
        <v>107</v>
      </c>
      <c r="N43" s="54">
        <v>113</v>
      </c>
      <c r="O43" s="54">
        <v>116</v>
      </c>
      <c r="P43" s="54">
        <v>122</v>
      </c>
      <c r="Q43" s="54">
        <v>118</v>
      </c>
      <c r="R43" s="54">
        <f t="shared" si="2"/>
        <v>-4</v>
      </c>
      <c r="S43" s="55">
        <f t="shared" si="3"/>
        <v>-3.2786885245901676E-2</v>
      </c>
      <c r="T43" s="46"/>
    </row>
    <row r="44" spans="1:20" s="51" customFormat="1" ht="15" x14ac:dyDescent="0.25">
      <c r="A44" s="32">
        <v>23302</v>
      </c>
      <c r="B44" s="206" t="s">
        <v>1064</v>
      </c>
      <c r="C44" s="54">
        <v>62</v>
      </c>
      <c r="D44" s="54">
        <v>61</v>
      </c>
      <c r="E44" s="54">
        <v>61</v>
      </c>
      <c r="F44" s="54">
        <v>68</v>
      </c>
      <c r="G44" s="54">
        <v>72</v>
      </c>
      <c r="H44" s="54">
        <v>68</v>
      </c>
      <c r="I44" s="54">
        <v>64</v>
      </c>
      <c r="J44" s="37">
        <v>59</v>
      </c>
      <c r="K44" s="54">
        <v>51</v>
      </c>
      <c r="L44" s="54">
        <v>47</v>
      </c>
      <c r="M44" s="54">
        <v>51</v>
      </c>
      <c r="N44" s="54">
        <v>58</v>
      </c>
      <c r="O44" s="54">
        <v>50</v>
      </c>
      <c r="P44" s="54">
        <v>53</v>
      </c>
      <c r="Q44" s="54">
        <v>51</v>
      </c>
      <c r="R44" s="54">
        <f t="shared" si="2"/>
        <v>-2</v>
      </c>
      <c r="S44" s="55">
        <f t="shared" si="3"/>
        <v>-3.7735849056603765E-2</v>
      </c>
      <c r="T44" s="46"/>
    </row>
    <row r="45" spans="1:20" s="51" customFormat="1" ht="15" x14ac:dyDescent="0.25">
      <c r="A45" s="32">
        <v>1850</v>
      </c>
      <c r="B45" s="113" t="s">
        <v>1055</v>
      </c>
      <c r="C45" s="54">
        <v>92</v>
      </c>
      <c r="D45" s="54">
        <v>94</v>
      </c>
      <c r="E45" s="54">
        <v>100</v>
      </c>
      <c r="F45" s="54">
        <v>97</v>
      </c>
      <c r="G45" s="54">
        <v>97</v>
      </c>
      <c r="H45" s="54">
        <v>112</v>
      </c>
      <c r="I45" s="54">
        <v>110</v>
      </c>
      <c r="J45" s="37">
        <v>100</v>
      </c>
      <c r="K45" s="54">
        <v>95</v>
      </c>
      <c r="L45" s="54">
        <v>101</v>
      </c>
      <c r="M45" s="54">
        <v>113</v>
      </c>
      <c r="N45" s="54">
        <v>114</v>
      </c>
      <c r="O45" s="54">
        <v>100</v>
      </c>
      <c r="P45" s="54">
        <v>89</v>
      </c>
      <c r="Q45" s="54">
        <v>85</v>
      </c>
      <c r="R45" s="54">
        <f t="shared" si="2"/>
        <v>-4</v>
      </c>
      <c r="S45" s="55">
        <f t="shared" si="3"/>
        <v>-4.49438202247191E-2</v>
      </c>
      <c r="T45" s="46"/>
    </row>
    <row r="46" spans="1:20" s="51" customFormat="1" ht="15" x14ac:dyDescent="0.25">
      <c r="A46" s="32">
        <v>1845</v>
      </c>
      <c r="B46" s="113" t="s">
        <v>1061</v>
      </c>
      <c r="C46" s="54">
        <v>70</v>
      </c>
      <c r="D46" s="54">
        <v>74</v>
      </c>
      <c r="E46" s="54">
        <v>67</v>
      </c>
      <c r="F46" s="54">
        <v>62</v>
      </c>
      <c r="G46" s="54">
        <v>62</v>
      </c>
      <c r="H46" s="54">
        <v>71</v>
      </c>
      <c r="I46" s="54">
        <v>74</v>
      </c>
      <c r="J46" s="37">
        <v>71</v>
      </c>
      <c r="K46" s="54">
        <v>73</v>
      </c>
      <c r="L46" s="54">
        <v>73</v>
      </c>
      <c r="M46" s="54">
        <v>69</v>
      </c>
      <c r="N46" s="54">
        <v>59</v>
      </c>
      <c r="O46" s="54">
        <v>55</v>
      </c>
      <c r="P46" s="54">
        <v>62</v>
      </c>
      <c r="Q46" s="54">
        <v>59</v>
      </c>
      <c r="R46" s="54">
        <f t="shared" si="2"/>
        <v>-3</v>
      </c>
      <c r="S46" s="55">
        <f t="shared" si="3"/>
        <v>-4.8387096774193505E-2</v>
      </c>
      <c r="T46" s="46"/>
    </row>
    <row r="47" spans="1:20" s="51" customFormat="1" ht="15" x14ac:dyDescent="0.25">
      <c r="A47" s="32">
        <v>1837</v>
      </c>
      <c r="B47" s="111" t="s">
        <v>1440</v>
      </c>
      <c r="C47" s="54">
        <v>43</v>
      </c>
      <c r="D47" s="54">
        <v>43</v>
      </c>
      <c r="E47" s="54">
        <v>51</v>
      </c>
      <c r="F47" s="54">
        <v>50</v>
      </c>
      <c r="G47" s="54">
        <v>48</v>
      </c>
      <c r="H47" s="54">
        <v>53</v>
      </c>
      <c r="I47" s="54">
        <v>45</v>
      </c>
      <c r="J47" s="37">
        <v>43</v>
      </c>
      <c r="K47" s="54">
        <v>45</v>
      </c>
      <c r="L47" s="54">
        <v>45</v>
      </c>
      <c r="M47" s="54">
        <v>41</v>
      </c>
      <c r="N47" s="54">
        <v>38</v>
      </c>
      <c r="O47" s="54">
        <v>42</v>
      </c>
      <c r="P47" s="54">
        <v>38</v>
      </c>
      <c r="Q47" s="54">
        <v>36</v>
      </c>
      <c r="R47" s="54">
        <f t="shared" si="2"/>
        <v>-2</v>
      </c>
      <c r="S47" s="55">
        <f t="shared" si="3"/>
        <v>-5.2631578947368474E-2</v>
      </c>
      <c r="T47" s="46"/>
    </row>
    <row r="48" spans="1:20" s="51" customFormat="1" ht="15" x14ac:dyDescent="0.25">
      <c r="A48" s="32">
        <v>23301</v>
      </c>
      <c r="B48" s="111" t="s">
        <v>1060</v>
      </c>
      <c r="C48" s="54">
        <v>83</v>
      </c>
      <c r="D48" s="54">
        <v>85</v>
      </c>
      <c r="E48" s="54">
        <v>73</v>
      </c>
      <c r="F48" s="54">
        <v>73</v>
      </c>
      <c r="G48" s="54">
        <v>71</v>
      </c>
      <c r="H48" s="54">
        <v>73</v>
      </c>
      <c r="I48" s="54">
        <v>78</v>
      </c>
      <c r="J48" s="37">
        <v>78</v>
      </c>
      <c r="K48" s="54">
        <v>69</v>
      </c>
      <c r="L48" s="54">
        <v>67</v>
      </c>
      <c r="M48" s="54">
        <v>63</v>
      </c>
      <c r="N48" s="54">
        <v>67</v>
      </c>
      <c r="O48" s="54">
        <v>50</v>
      </c>
      <c r="P48" s="54">
        <v>51</v>
      </c>
      <c r="Q48" s="54">
        <v>48</v>
      </c>
      <c r="R48" s="54">
        <f t="shared" si="2"/>
        <v>-3</v>
      </c>
      <c r="S48" s="55">
        <f t="shared" si="3"/>
        <v>-5.8823529411764719E-2</v>
      </c>
      <c r="T48" s="46"/>
    </row>
    <row r="49" spans="1:25" s="51" customFormat="1" ht="15" x14ac:dyDescent="0.25">
      <c r="A49" s="32">
        <v>28762</v>
      </c>
      <c r="B49" s="113" t="s">
        <v>1070</v>
      </c>
      <c r="C49" s="54">
        <v>32</v>
      </c>
      <c r="D49" s="54">
        <v>27</v>
      </c>
      <c r="E49" s="54">
        <v>26</v>
      </c>
      <c r="F49" s="54">
        <v>30</v>
      </c>
      <c r="G49" s="54">
        <v>40</v>
      </c>
      <c r="H49" s="54">
        <v>37</v>
      </c>
      <c r="I49" s="54">
        <v>40</v>
      </c>
      <c r="J49" s="37">
        <v>45</v>
      </c>
      <c r="K49" s="54">
        <v>45</v>
      </c>
      <c r="L49" s="54">
        <v>51</v>
      </c>
      <c r="M49" s="54">
        <v>24</v>
      </c>
      <c r="N49" s="54">
        <v>24</v>
      </c>
      <c r="O49" s="54">
        <v>29</v>
      </c>
      <c r="P49" s="54">
        <v>34</v>
      </c>
      <c r="Q49" s="54">
        <v>32</v>
      </c>
      <c r="R49" s="54">
        <f t="shared" si="2"/>
        <v>-2</v>
      </c>
      <c r="S49" s="55">
        <f t="shared" si="3"/>
        <v>-5.8823529411764719E-2</v>
      </c>
      <c r="T49" s="46"/>
    </row>
    <row r="50" spans="1:25" s="51" customFormat="1" ht="15" x14ac:dyDescent="0.25">
      <c r="A50" s="32">
        <v>1820</v>
      </c>
      <c r="B50" s="111" t="s">
        <v>1068</v>
      </c>
      <c r="C50" s="54">
        <v>35</v>
      </c>
      <c r="D50" s="54">
        <v>32</v>
      </c>
      <c r="E50" s="54">
        <v>34</v>
      </c>
      <c r="F50" s="54">
        <v>40</v>
      </c>
      <c r="G50" s="54">
        <v>40</v>
      </c>
      <c r="H50" s="54">
        <v>34</v>
      </c>
      <c r="I50" s="54">
        <v>34</v>
      </c>
      <c r="J50" s="37">
        <v>32</v>
      </c>
      <c r="K50" s="54">
        <v>29</v>
      </c>
      <c r="L50" s="54">
        <v>25</v>
      </c>
      <c r="M50" s="54">
        <v>25</v>
      </c>
      <c r="N50" s="54">
        <v>32</v>
      </c>
      <c r="O50" s="54">
        <v>23</v>
      </c>
      <c r="P50" s="54">
        <v>31</v>
      </c>
      <c r="Q50" s="54">
        <v>29</v>
      </c>
      <c r="R50" s="54">
        <f t="shared" si="2"/>
        <v>-2</v>
      </c>
      <c r="S50" s="55">
        <f t="shared" si="3"/>
        <v>-6.4516129032258118E-2</v>
      </c>
      <c r="T50" s="46"/>
    </row>
    <row r="51" spans="1:25" s="51" customFormat="1" ht="15" x14ac:dyDescent="0.25">
      <c r="A51" s="32">
        <v>1831</v>
      </c>
      <c r="B51" s="111" t="s">
        <v>915</v>
      </c>
      <c r="C51" s="54">
        <v>63</v>
      </c>
      <c r="D51" s="54">
        <v>57</v>
      </c>
      <c r="E51" s="54">
        <v>52</v>
      </c>
      <c r="F51" s="54">
        <v>48</v>
      </c>
      <c r="G51" s="54">
        <v>44</v>
      </c>
      <c r="H51" s="54">
        <v>43</v>
      </c>
      <c r="I51" s="54">
        <v>46</v>
      </c>
      <c r="J51" s="37">
        <v>49</v>
      </c>
      <c r="K51" s="54">
        <v>47</v>
      </c>
      <c r="L51" s="54">
        <v>42</v>
      </c>
      <c r="M51" s="54">
        <v>42</v>
      </c>
      <c r="N51" s="54">
        <v>44</v>
      </c>
      <c r="O51" s="54">
        <v>48</v>
      </c>
      <c r="P51" s="54">
        <v>45</v>
      </c>
      <c r="Q51" s="54">
        <v>42</v>
      </c>
      <c r="R51" s="54">
        <f t="shared" si="2"/>
        <v>-3</v>
      </c>
      <c r="S51" s="55">
        <f t="shared" si="3"/>
        <v>-6.6666666666666652E-2</v>
      </c>
      <c r="T51" s="46"/>
    </row>
    <row r="52" spans="1:25" s="51" customFormat="1" ht="15" x14ac:dyDescent="0.25">
      <c r="A52" s="32">
        <v>23155</v>
      </c>
      <c r="B52" s="111" t="s">
        <v>1074</v>
      </c>
      <c r="C52" s="54">
        <v>34</v>
      </c>
      <c r="D52" s="54">
        <v>35</v>
      </c>
      <c r="E52" s="54">
        <v>30</v>
      </c>
      <c r="F52" s="54">
        <v>29</v>
      </c>
      <c r="G52" s="54">
        <v>29</v>
      </c>
      <c r="H52" s="54">
        <v>29</v>
      </c>
      <c r="I52" s="54">
        <v>35</v>
      </c>
      <c r="J52" s="37">
        <v>34</v>
      </c>
      <c r="K52" s="54">
        <v>33</v>
      </c>
      <c r="L52" s="54">
        <v>29</v>
      </c>
      <c r="M52" s="54">
        <v>25</v>
      </c>
      <c r="N52" s="54">
        <v>33</v>
      </c>
      <c r="O52" s="54">
        <v>39</v>
      </c>
      <c r="P52" s="54">
        <v>39</v>
      </c>
      <c r="Q52" s="54">
        <v>36</v>
      </c>
      <c r="R52" s="54">
        <f t="shared" si="2"/>
        <v>-3</v>
      </c>
      <c r="S52" s="55">
        <f t="shared" si="3"/>
        <v>-7.6923076923076872E-2</v>
      </c>
      <c r="T52" s="46"/>
    </row>
    <row r="53" spans="1:25" s="51" customFormat="1" ht="15" x14ac:dyDescent="0.25">
      <c r="A53" s="32">
        <v>87861</v>
      </c>
      <c r="B53" s="111" t="s">
        <v>904</v>
      </c>
      <c r="C53" s="54"/>
      <c r="D53" s="54"/>
      <c r="E53" s="54"/>
      <c r="F53" s="54"/>
      <c r="G53" s="54"/>
      <c r="H53" s="54">
        <v>20</v>
      </c>
      <c r="I53" s="54">
        <v>22</v>
      </c>
      <c r="J53" s="37">
        <v>17</v>
      </c>
      <c r="K53" s="54">
        <v>18</v>
      </c>
      <c r="L53" s="54">
        <v>15</v>
      </c>
      <c r="M53" s="54">
        <v>13</v>
      </c>
      <c r="N53" s="54">
        <v>13</v>
      </c>
      <c r="O53" s="54">
        <v>15</v>
      </c>
      <c r="P53" s="54">
        <v>23</v>
      </c>
      <c r="Q53" s="54">
        <v>21</v>
      </c>
      <c r="R53" s="54">
        <f t="shared" si="2"/>
        <v>-2</v>
      </c>
      <c r="S53" s="55">
        <f t="shared" si="3"/>
        <v>-8.6956521739130488E-2</v>
      </c>
      <c r="T53" s="46"/>
      <c r="V53" s="236"/>
      <c r="W53" s="236"/>
      <c r="X53" s="236"/>
      <c r="Y53" s="236"/>
    </row>
    <row r="54" spans="1:25" s="51" customFormat="1" ht="15" x14ac:dyDescent="0.25">
      <c r="A54" s="32">
        <v>50711</v>
      </c>
      <c r="B54" s="111" t="s">
        <v>905</v>
      </c>
      <c r="C54" s="54">
        <v>45</v>
      </c>
      <c r="D54" s="54">
        <v>44</v>
      </c>
      <c r="E54" s="54">
        <v>42</v>
      </c>
      <c r="F54" s="54">
        <v>34</v>
      </c>
      <c r="G54" s="54">
        <v>37</v>
      </c>
      <c r="H54" s="54">
        <v>35</v>
      </c>
      <c r="I54" s="54">
        <v>37</v>
      </c>
      <c r="J54" s="37">
        <v>34</v>
      </c>
      <c r="K54" s="54">
        <v>38</v>
      </c>
      <c r="L54" s="54">
        <v>38</v>
      </c>
      <c r="M54" s="54">
        <v>43</v>
      </c>
      <c r="N54" s="54">
        <v>47</v>
      </c>
      <c r="O54" s="54">
        <v>55</v>
      </c>
      <c r="P54" s="54">
        <v>54</v>
      </c>
      <c r="Q54" s="54">
        <v>49</v>
      </c>
      <c r="R54" s="54">
        <f t="shared" si="2"/>
        <v>-5</v>
      </c>
      <c r="S54" s="55">
        <f t="shared" si="3"/>
        <v>-9.259259259259256E-2</v>
      </c>
      <c r="T54" s="46"/>
      <c r="V54" s="236"/>
      <c r="W54" s="236"/>
      <c r="X54" s="236"/>
      <c r="Y54" s="236"/>
    </row>
    <row r="55" spans="1:25" s="51" customFormat="1" ht="15" x14ac:dyDescent="0.25">
      <c r="A55" s="32">
        <v>1817</v>
      </c>
      <c r="B55" s="113" t="s">
        <v>1078</v>
      </c>
      <c r="C55" s="54">
        <v>39</v>
      </c>
      <c r="D55" s="54">
        <v>32</v>
      </c>
      <c r="E55" s="54">
        <v>38</v>
      </c>
      <c r="F55" s="54">
        <v>43</v>
      </c>
      <c r="G55" s="54">
        <v>41</v>
      </c>
      <c r="H55" s="54">
        <v>41</v>
      </c>
      <c r="I55" s="54">
        <v>45</v>
      </c>
      <c r="J55" s="37">
        <v>46</v>
      </c>
      <c r="K55" s="54">
        <v>42</v>
      </c>
      <c r="L55" s="54">
        <v>39</v>
      </c>
      <c r="M55" s="54">
        <v>37</v>
      </c>
      <c r="N55" s="54">
        <v>38</v>
      </c>
      <c r="O55" s="54">
        <v>41</v>
      </c>
      <c r="P55" s="54">
        <v>44</v>
      </c>
      <c r="Q55" s="54">
        <v>39</v>
      </c>
      <c r="R55" s="54">
        <f t="shared" si="2"/>
        <v>-5</v>
      </c>
      <c r="S55" s="55">
        <f t="shared" si="3"/>
        <v>-0.11363636363636365</v>
      </c>
      <c r="T55" s="46"/>
      <c r="V55" s="236"/>
      <c r="W55" s="236"/>
      <c r="X55" s="236"/>
      <c r="Y55" s="236"/>
    </row>
    <row r="56" spans="1:25" s="51" customFormat="1" ht="15" x14ac:dyDescent="0.25">
      <c r="A56" s="32">
        <v>53204</v>
      </c>
      <c r="B56" s="111" t="s">
        <v>918</v>
      </c>
      <c r="C56" s="54">
        <v>50</v>
      </c>
      <c r="D56" s="54">
        <v>44</v>
      </c>
      <c r="E56" s="54">
        <v>40</v>
      </c>
      <c r="F56" s="54">
        <v>35</v>
      </c>
      <c r="G56" s="54">
        <v>31</v>
      </c>
      <c r="H56" s="54">
        <v>32</v>
      </c>
      <c r="I56" s="54">
        <v>32</v>
      </c>
      <c r="J56" s="37">
        <v>34</v>
      </c>
      <c r="K56" s="54">
        <v>26</v>
      </c>
      <c r="L56" s="54">
        <v>26</v>
      </c>
      <c r="M56" s="54">
        <v>26</v>
      </c>
      <c r="N56" s="54">
        <v>31</v>
      </c>
      <c r="O56" s="54">
        <v>34</v>
      </c>
      <c r="P56" s="54">
        <v>35</v>
      </c>
      <c r="Q56" s="54">
        <v>29</v>
      </c>
      <c r="R56" s="54">
        <f t="shared" si="2"/>
        <v>-6</v>
      </c>
      <c r="S56" s="55">
        <f t="shared" si="3"/>
        <v>-0.17142857142857137</v>
      </c>
      <c r="T56" s="46"/>
      <c r="V56" s="236"/>
      <c r="W56" s="236"/>
      <c r="X56" s="236"/>
      <c r="Y56" s="236"/>
    </row>
    <row r="57" spans="1:25" s="51" customFormat="1" ht="15" x14ac:dyDescent="0.25">
      <c r="A57" s="32">
        <v>223007</v>
      </c>
      <c r="B57" s="111" t="s">
        <v>1565</v>
      </c>
      <c r="C57" s="209"/>
      <c r="D57" s="54"/>
      <c r="E57" s="54"/>
      <c r="F57" s="54"/>
      <c r="G57" s="54"/>
      <c r="H57" s="54"/>
      <c r="I57" s="54"/>
      <c r="J57" s="71"/>
      <c r="K57" s="54"/>
      <c r="L57" s="54"/>
      <c r="M57" s="54">
        <v>0</v>
      </c>
      <c r="N57" s="54">
        <v>46</v>
      </c>
      <c r="O57" s="54">
        <v>46</v>
      </c>
      <c r="P57" s="54">
        <v>49</v>
      </c>
      <c r="Q57" s="54">
        <v>40</v>
      </c>
      <c r="R57" s="54">
        <f t="shared" si="2"/>
        <v>-9</v>
      </c>
      <c r="S57" s="55">
        <f t="shared" si="3"/>
        <v>-0.18367346938775508</v>
      </c>
      <c r="T57" s="46"/>
      <c r="V57" s="236"/>
      <c r="W57" s="236"/>
      <c r="X57" s="236"/>
      <c r="Y57" s="236"/>
    </row>
    <row r="58" spans="1:25" s="51" customFormat="1" ht="15" x14ac:dyDescent="0.25">
      <c r="A58" s="32">
        <v>62286</v>
      </c>
      <c r="B58" s="111" t="s">
        <v>898</v>
      </c>
      <c r="C58" s="54">
        <v>34</v>
      </c>
      <c r="D58" s="54">
        <v>34</v>
      </c>
      <c r="E58" s="54">
        <v>30</v>
      </c>
      <c r="F58" s="54">
        <v>27</v>
      </c>
      <c r="G58" s="54">
        <v>23</v>
      </c>
      <c r="H58" s="54">
        <v>22</v>
      </c>
      <c r="I58" s="54">
        <v>22</v>
      </c>
      <c r="J58" s="37">
        <v>21</v>
      </c>
      <c r="K58" s="54">
        <v>16</v>
      </c>
      <c r="L58" s="54">
        <v>16</v>
      </c>
      <c r="M58" s="54">
        <v>15</v>
      </c>
      <c r="N58" s="54">
        <v>16</v>
      </c>
      <c r="O58" s="54">
        <v>14</v>
      </c>
      <c r="P58" s="54">
        <v>16</v>
      </c>
      <c r="Q58" s="54">
        <v>13</v>
      </c>
      <c r="R58" s="54">
        <f t="shared" si="2"/>
        <v>-3</v>
      </c>
      <c r="S58" s="55">
        <f t="shared" si="3"/>
        <v>-0.1875</v>
      </c>
      <c r="T58" s="46"/>
      <c r="V58" s="236"/>
      <c r="W58" s="236"/>
      <c r="X58" s="236"/>
      <c r="Y58" s="236"/>
    </row>
    <row r="59" spans="1:25" s="51" customFormat="1" ht="15" x14ac:dyDescent="0.25">
      <c r="A59" s="32">
        <v>1849</v>
      </c>
      <c r="B59" s="111" t="s">
        <v>1054</v>
      </c>
      <c r="C59" s="54">
        <v>33</v>
      </c>
      <c r="D59" s="54">
        <v>34</v>
      </c>
      <c r="E59" s="54">
        <v>41</v>
      </c>
      <c r="F59" s="54">
        <v>36</v>
      </c>
      <c r="G59" s="54">
        <v>34</v>
      </c>
      <c r="H59" s="54">
        <v>31</v>
      </c>
      <c r="I59" s="54">
        <v>29</v>
      </c>
      <c r="J59" s="37">
        <v>30</v>
      </c>
      <c r="K59" s="54">
        <v>27</v>
      </c>
      <c r="L59" s="54">
        <v>30</v>
      </c>
      <c r="M59" s="54">
        <v>27</v>
      </c>
      <c r="N59" s="54">
        <v>27</v>
      </c>
      <c r="O59" s="54">
        <v>31</v>
      </c>
      <c r="P59" s="54">
        <v>35</v>
      </c>
      <c r="Q59" s="54">
        <v>28</v>
      </c>
      <c r="R59" s="54">
        <f t="shared" si="2"/>
        <v>-7</v>
      </c>
      <c r="S59" s="55">
        <f t="shared" si="3"/>
        <v>-0.19999999999999996</v>
      </c>
      <c r="T59" s="46"/>
      <c r="V59" s="236"/>
      <c r="W59" s="236"/>
      <c r="X59" s="236"/>
      <c r="Y59" s="236"/>
    </row>
    <row r="60" spans="1:25" s="51" customFormat="1" ht="15" x14ac:dyDescent="0.25">
      <c r="A60" s="32">
        <v>60204</v>
      </c>
      <c r="B60" s="113" t="s">
        <v>1541</v>
      </c>
      <c r="C60" s="54">
        <v>37</v>
      </c>
      <c r="D60" s="54">
        <v>39</v>
      </c>
      <c r="E60" s="54">
        <v>39</v>
      </c>
      <c r="F60" s="54">
        <v>38</v>
      </c>
      <c r="G60" s="54">
        <v>32</v>
      </c>
      <c r="H60" s="54">
        <v>33</v>
      </c>
      <c r="I60" s="242">
        <v>38</v>
      </c>
      <c r="J60" s="37">
        <v>40</v>
      </c>
      <c r="K60" s="54">
        <v>42</v>
      </c>
      <c r="L60" s="54">
        <v>45</v>
      </c>
      <c r="M60" s="54">
        <v>37</v>
      </c>
      <c r="N60" s="54">
        <v>36</v>
      </c>
      <c r="O60" s="54">
        <v>26</v>
      </c>
      <c r="P60" s="54">
        <v>25</v>
      </c>
      <c r="Q60" s="54">
        <v>19</v>
      </c>
      <c r="R60" s="54">
        <f t="shared" si="2"/>
        <v>-6</v>
      </c>
      <c r="S60" s="55">
        <f t="shared" si="3"/>
        <v>-0.24</v>
      </c>
      <c r="T60" s="46"/>
      <c r="V60" s="236"/>
      <c r="W60" s="236"/>
      <c r="X60" s="236"/>
      <c r="Y60" s="236"/>
    </row>
    <row r="61" spans="1:25" s="51" customFormat="1" ht="15" x14ac:dyDescent="0.25">
      <c r="A61" s="32">
        <v>222591</v>
      </c>
      <c r="B61" s="111" t="s">
        <v>1496</v>
      </c>
      <c r="C61" s="209"/>
      <c r="D61" s="54"/>
      <c r="E61" s="54"/>
      <c r="F61" s="54"/>
      <c r="G61" s="54"/>
      <c r="H61" s="54"/>
      <c r="I61" s="54"/>
      <c r="J61" s="71"/>
      <c r="K61" s="54"/>
      <c r="L61" s="54">
        <v>0</v>
      </c>
      <c r="M61" s="54">
        <v>20</v>
      </c>
      <c r="N61" s="54">
        <v>22</v>
      </c>
      <c r="O61" s="54">
        <v>22</v>
      </c>
      <c r="P61" s="54">
        <v>24</v>
      </c>
      <c r="Q61" s="54">
        <v>17</v>
      </c>
      <c r="R61" s="54">
        <f t="shared" si="2"/>
        <v>-7</v>
      </c>
      <c r="S61" s="55">
        <f t="shared" si="3"/>
        <v>-0.29166666666666663</v>
      </c>
      <c r="T61" s="46"/>
      <c r="V61" s="236"/>
      <c r="W61" s="236"/>
      <c r="X61" s="236"/>
      <c r="Y61" s="236"/>
    </row>
    <row r="62" spans="1:25" s="51" customFormat="1" ht="15" x14ac:dyDescent="0.25">
      <c r="A62" s="32">
        <v>80611</v>
      </c>
      <c r="B62" s="206" t="s">
        <v>1067</v>
      </c>
      <c r="C62" s="54">
        <v>30</v>
      </c>
      <c r="D62" s="54">
        <v>29</v>
      </c>
      <c r="E62" s="54">
        <v>20</v>
      </c>
      <c r="F62" s="54">
        <v>18</v>
      </c>
      <c r="G62" s="54">
        <v>10</v>
      </c>
      <c r="H62" s="54">
        <v>10</v>
      </c>
      <c r="I62" s="54">
        <v>10</v>
      </c>
      <c r="J62" s="37">
        <v>29</v>
      </c>
      <c r="K62" s="54">
        <v>28</v>
      </c>
      <c r="L62" s="54">
        <v>26</v>
      </c>
      <c r="M62" s="54">
        <v>27</v>
      </c>
      <c r="N62" s="54">
        <v>28</v>
      </c>
      <c r="O62" s="54">
        <v>28</v>
      </c>
      <c r="P62" s="54">
        <v>25</v>
      </c>
      <c r="Q62" s="54">
        <v>14</v>
      </c>
      <c r="R62" s="54">
        <f t="shared" si="2"/>
        <v>-11</v>
      </c>
      <c r="S62" s="55">
        <f t="shared" si="3"/>
        <v>-0.43999999999999995</v>
      </c>
      <c r="T62" s="46"/>
    </row>
    <row r="63" spans="1:25" s="51" customFormat="1" ht="15" x14ac:dyDescent="0.25">
      <c r="A63" s="32">
        <v>24801</v>
      </c>
      <c r="B63" s="111" t="s">
        <v>1077</v>
      </c>
      <c r="C63" s="54">
        <v>25</v>
      </c>
      <c r="D63" s="54">
        <v>27</v>
      </c>
      <c r="E63" s="54">
        <v>27</v>
      </c>
      <c r="F63" s="54">
        <v>26</v>
      </c>
      <c r="G63" s="54">
        <v>27</v>
      </c>
      <c r="H63" s="54">
        <v>31</v>
      </c>
      <c r="I63" s="54">
        <v>42</v>
      </c>
      <c r="J63" s="37">
        <v>38</v>
      </c>
      <c r="K63" s="54">
        <v>38</v>
      </c>
      <c r="L63" s="54">
        <v>37</v>
      </c>
      <c r="M63" s="54">
        <v>32</v>
      </c>
      <c r="N63" s="54">
        <v>31</v>
      </c>
      <c r="O63" s="54">
        <v>27</v>
      </c>
      <c r="P63" s="54">
        <v>18</v>
      </c>
      <c r="Q63" s="54">
        <v>0</v>
      </c>
      <c r="R63" s="54">
        <f t="shared" si="2"/>
        <v>-18</v>
      </c>
      <c r="S63" s="55">
        <f t="shared" si="3"/>
        <v>-1</v>
      </c>
      <c r="T63" s="46"/>
    </row>
    <row r="64" spans="1:25" s="51" customFormat="1" ht="15" x14ac:dyDescent="0.25">
      <c r="A64" s="32"/>
      <c r="B64" s="125"/>
      <c r="C64" s="54"/>
      <c r="D64" s="54"/>
      <c r="E64" s="54"/>
      <c r="F64" s="54"/>
      <c r="G64" s="54"/>
      <c r="H64" s="54"/>
      <c r="I64" s="54"/>
      <c r="J64" s="37"/>
      <c r="K64" s="54"/>
      <c r="L64" s="54"/>
      <c r="M64" s="54"/>
      <c r="N64" s="54"/>
      <c r="O64" s="54"/>
      <c r="P64" s="54"/>
      <c r="Q64" s="54"/>
      <c r="R64" s="54"/>
      <c r="S64" s="55"/>
      <c r="T64" s="46"/>
    </row>
    <row r="65" spans="1:20" s="51" customFormat="1" ht="15" x14ac:dyDescent="0.25">
      <c r="A65" s="32"/>
      <c r="B65" s="125"/>
      <c r="C65" s="54"/>
      <c r="D65" s="54"/>
      <c r="E65" s="54"/>
      <c r="F65" s="54"/>
      <c r="G65" s="54"/>
      <c r="H65" s="54"/>
      <c r="I65" s="54"/>
      <c r="J65" s="37"/>
      <c r="K65" s="54"/>
      <c r="L65" s="54"/>
      <c r="M65" s="54"/>
      <c r="N65" s="54"/>
      <c r="O65" s="54"/>
      <c r="P65" s="54"/>
      <c r="Q65" s="54"/>
      <c r="R65" s="54"/>
      <c r="S65" s="55"/>
      <c r="T65" s="46"/>
    </row>
    <row r="66" spans="1:20" s="51" customFormat="1" ht="15" x14ac:dyDescent="0.25">
      <c r="A66" s="32"/>
      <c r="B66" s="125"/>
      <c r="C66" s="54"/>
      <c r="D66" s="54"/>
      <c r="E66" s="54"/>
      <c r="F66" s="54"/>
      <c r="G66" s="54"/>
      <c r="H66" s="54"/>
      <c r="I66" s="54"/>
      <c r="J66" s="37"/>
      <c r="K66" s="54"/>
      <c r="L66" s="54"/>
      <c r="M66" s="54"/>
      <c r="N66" s="54"/>
      <c r="O66" s="54"/>
      <c r="P66" s="54"/>
      <c r="Q66" s="54"/>
      <c r="R66" s="54"/>
      <c r="S66" s="55"/>
      <c r="T66" s="46"/>
    </row>
    <row r="67" spans="1:20" s="51" customFormat="1" ht="15" x14ac:dyDescent="0.25">
      <c r="A67" s="50"/>
      <c r="B67" s="23" t="s">
        <v>924</v>
      </c>
      <c r="C67" s="54"/>
      <c r="D67" s="54"/>
      <c r="E67" s="54"/>
      <c r="F67" s="54"/>
      <c r="G67" s="54"/>
      <c r="H67" s="54"/>
      <c r="I67" s="54"/>
      <c r="J67" s="71"/>
      <c r="K67" s="54"/>
      <c r="L67" s="54"/>
      <c r="M67" s="54"/>
      <c r="N67" s="54"/>
      <c r="O67" s="54"/>
      <c r="P67" s="54"/>
      <c r="Q67" s="54"/>
      <c r="R67" s="54"/>
      <c r="S67" s="55"/>
      <c r="T67" s="46"/>
    </row>
    <row r="68" spans="1:20" s="51" customFormat="1" ht="15" x14ac:dyDescent="0.25">
      <c r="A68" s="50"/>
      <c r="B68" s="23" t="s">
        <v>922</v>
      </c>
      <c r="C68" s="54">
        <v>10</v>
      </c>
      <c r="D68" s="54">
        <v>7</v>
      </c>
      <c r="E68" s="54">
        <v>9</v>
      </c>
      <c r="F68" s="54">
        <v>3</v>
      </c>
      <c r="G68" s="54">
        <v>3</v>
      </c>
      <c r="H68" s="54">
        <v>0</v>
      </c>
      <c r="I68" s="54"/>
      <c r="J68" s="54"/>
      <c r="K68" s="54"/>
      <c r="L68" s="54"/>
      <c r="M68" s="54"/>
      <c r="N68" s="54"/>
      <c r="O68" s="54"/>
      <c r="P68" s="54"/>
      <c r="Q68" s="54"/>
      <c r="R68" s="4"/>
      <c r="S68" s="133"/>
      <c r="T68" s="46"/>
    </row>
    <row r="69" spans="1:20" s="51" customFormat="1" ht="15" x14ac:dyDescent="0.25">
      <c r="A69" s="50"/>
      <c r="B69" s="23" t="s">
        <v>925</v>
      </c>
      <c r="C69" s="54"/>
      <c r="D69" s="54"/>
      <c r="E69" s="54"/>
      <c r="F69" s="54"/>
      <c r="G69" s="54"/>
      <c r="H69" s="54"/>
      <c r="I69" s="54"/>
      <c r="J69" s="71"/>
      <c r="K69" s="54"/>
      <c r="L69" s="54"/>
      <c r="M69" s="54"/>
      <c r="N69" s="54"/>
      <c r="O69" s="54"/>
      <c r="P69" s="54"/>
      <c r="Q69" s="54"/>
      <c r="R69" s="54"/>
      <c r="S69" s="55"/>
      <c r="T69" s="282"/>
    </row>
    <row r="70" spans="1:20" s="51" customFormat="1" ht="15" x14ac:dyDescent="0.25">
      <c r="A70" s="32">
        <v>1839</v>
      </c>
      <c r="B70" s="135" t="s">
        <v>917</v>
      </c>
      <c r="C70" s="54">
        <v>21</v>
      </c>
      <c r="D70" s="54">
        <v>21</v>
      </c>
      <c r="E70" s="54">
        <v>22</v>
      </c>
      <c r="F70" s="54">
        <v>19</v>
      </c>
      <c r="G70" s="54">
        <v>19</v>
      </c>
      <c r="H70" s="54">
        <v>17</v>
      </c>
      <c r="I70" s="54">
        <v>17</v>
      </c>
      <c r="J70" s="37">
        <v>15</v>
      </c>
      <c r="K70" s="54">
        <v>14</v>
      </c>
      <c r="L70" s="54">
        <v>0</v>
      </c>
      <c r="M70" s="54"/>
      <c r="N70" s="54"/>
      <c r="O70" s="54"/>
      <c r="P70" s="54"/>
      <c r="Q70" s="54">
        <v>0</v>
      </c>
      <c r="R70" s="54"/>
      <c r="S70" s="55"/>
      <c r="T70" s="46"/>
    </row>
    <row r="71" spans="1:20" s="51" customFormat="1" ht="15" x14ac:dyDescent="0.25">
      <c r="A71" s="32">
        <v>1825</v>
      </c>
      <c r="B71" s="135" t="s">
        <v>1053</v>
      </c>
      <c r="C71" s="54">
        <v>27</v>
      </c>
      <c r="D71" s="54">
        <v>20</v>
      </c>
      <c r="E71" s="54">
        <v>23</v>
      </c>
      <c r="F71" s="54">
        <v>19</v>
      </c>
      <c r="G71" s="54">
        <v>23</v>
      </c>
      <c r="H71" s="54">
        <v>24</v>
      </c>
      <c r="I71" s="54">
        <v>17</v>
      </c>
      <c r="J71" s="36">
        <v>19</v>
      </c>
      <c r="K71" s="54">
        <v>18</v>
      </c>
      <c r="L71" s="54">
        <v>31</v>
      </c>
      <c r="M71" s="54">
        <v>27</v>
      </c>
      <c r="N71" s="54">
        <v>18</v>
      </c>
      <c r="O71" s="54">
        <v>0</v>
      </c>
      <c r="P71" s="54">
        <v>0</v>
      </c>
      <c r="Q71" s="54">
        <v>0</v>
      </c>
      <c r="R71" s="54"/>
      <c r="S71" s="55"/>
      <c r="T71" s="46"/>
    </row>
    <row r="72" spans="1:20" s="51" customFormat="1" ht="15" x14ac:dyDescent="0.25">
      <c r="A72" s="32"/>
      <c r="B72" s="135" t="s">
        <v>919</v>
      </c>
      <c r="C72" s="54">
        <v>17</v>
      </c>
      <c r="D72" s="54">
        <v>22</v>
      </c>
      <c r="E72" s="54">
        <v>16</v>
      </c>
      <c r="F72" s="54">
        <v>17</v>
      </c>
      <c r="G72" s="54">
        <v>17</v>
      </c>
      <c r="H72" s="54">
        <v>15</v>
      </c>
      <c r="I72" s="54">
        <v>18</v>
      </c>
      <c r="J72" s="36">
        <v>15</v>
      </c>
      <c r="K72" s="54">
        <v>0</v>
      </c>
      <c r="L72" s="54"/>
      <c r="M72" s="54"/>
      <c r="N72" s="54"/>
      <c r="O72" s="54"/>
      <c r="P72" s="54"/>
      <c r="Q72" s="54"/>
      <c r="R72" s="4"/>
      <c r="S72" s="133"/>
      <c r="T72" s="46"/>
    </row>
    <row r="73" spans="1:20" s="51" customFormat="1" ht="15" x14ac:dyDescent="0.25">
      <c r="A73" s="50"/>
      <c r="B73" s="23" t="s">
        <v>921</v>
      </c>
      <c r="C73" s="54">
        <v>10</v>
      </c>
      <c r="D73" s="54">
        <v>13</v>
      </c>
      <c r="E73" s="54">
        <v>16</v>
      </c>
      <c r="F73" s="54">
        <v>12</v>
      </c>
      <c r="G73" s="54">
        <v>13</v>
      </c>
      <c r="H73" s="54">
        <v>12</v>
      </c>
      <c r="I73" s="54">
        <v>0</v>
      </c>
      <c r="J73" s="4"/>
      <c r="K73" s="4"/>
      <c r="L73" s="139"/>
      <c r="M73" s="139"/>
      <c r="N73" s="139"/>
      <c r="O73" s="139"/>
      <c r="P73" s="139"/>
      <c r="Q73" s="54"/>
      <c r="R73" s="54"/>
      <c r="S73" s="133"/>
      <c r="T73" s="46"/>
    </row>
    <row r="74" spans="1:20" s="51" customFormat="1" ht="15" x14ac:dyDescent="0.25">
      <c r="A74" s="50"/>
      <c r="B74" s="23" t="s">
        <v>926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33"/>
      <c r="T74" s="46"/>
    </row>
    <row r="75" spans="1:20" s="51" customFormat="1" ht="15" x14ac:dyDescent="0.25">
      <c r="A75" s="50"/>
      <c r="B75" s="23" t="s">
        <v>920</v>
      </c>
      <c r="C75" s="54">
        <v>8</v>
      </c>
      <c r="D75" s="54">
        <v>7</v>
      </c>
      <c r="E75" s="54">
        <v>8</v>
      </c>
      <c r="F75" s="54">
        <v>8</v>
      </c>
      <c r="G75" s="54">
        <v>8</v>
      </c>
      <c r="H75" s="54">
        <v>8</v>
      </c>
      <c r="I75" s="54">
        <v>7</v>
      </c>
      <c r="J75" s="4">
        <v>0</v>
      </c>
      <c r="K75" s="4"/>
      <c r="L75" s="139"/>
      <c r="M75" s="139"/>
      <c r="N75" s="139"/>
      <c r="O75" s="139"/>
      <c r="P75" s="139"/>
      <c r="Q75" s="54"/>
      <c r="R75" s="54"/>
      <c r="S75" s="133"/>
      <c r="T75" s="46"/>
    </row>
    <row r="76" spans="1:20" s="51" customFormat="1" ht="15" x14ac:dyDescent="0.25">
      <c r="A76" s="50"/>
      <c r="B76" s="23" t="s">
        <v>927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133"/>
      <c r="T76" s="46"/>
    </row>
    <row r="77" spans="1:20" s="51" customFormat="1" ht="15" x14ac:dyDescent="0.25">
      <c r="A77" s="50"/>
      <c r="B77" s="23" t="s">
        <v>928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133"/>
      <c r="T77" s="46"/>
    </row>
    <row r="78" spans="1:20" s="51" customFormat="1" ht="15" x14ac:dyDescent="0.25">
      <c r="A78" s="32">
        <v>21793</v>
      </c>
      <c r="B78" s="135" t="s">
        <v>1439</v>
      </c>
      <c r="C78" s="54">
        <v>18</v>
      </c>
      <c r="D78" s="54">
        <v>13</v>
      </c>
      <c r="E78" s="54">
        <v>13</v>
      </c>
      <c r="F78" s="54">
        <v>11</v>
      </c>
      <c r="G78" s="54">
        <v>9</v>
      </c>
      <c r="H78" s="54">
        <v>12</v>
      </c>
      <c r="I78" s="54">
        <v>8</v>
      </c>
      <c r="J78" s="36">
        <v>6</v>
      </c>
      <c r="K78" s="54">
        <v>5</v>
      </c>
      <c r="L78" s="54">
        <v>0</v>
      </c>
      <c r="M78" s="54"/>
      <c r="N78" s="54"/>
      <c r="O78" s="54"/>
      <c r="P78" s="54"/>
      <c r="Q78" s="54">
        <v>0</v>
      </c>
      <c r="R78" s="54"/>
      <c r="S78" s="133"/>
      <c r="T78" s="46"/>
    </row>
    <row r="79" spans="1:20" s="51" customFormat="1" ht="15" x14ac:dyDescent="0.25">
      <c r="A79" s="50"/>
      <c r="B79" s="23" t="s">
        <v>1441</v>
      </c>
      <c r="C79" s="54">
        <v>14</v>
      </c>
      <c r="D79" s="54">
        <v>12</v>
      </c>
      <c r="E79" s="54">
        <v>0</v>
      </c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133"/>
      <c r="T79" s="46"/>
    </row>
    <row r="80" spans="1:20" s="51" customFormat="1" ht="15" x14ac:dyDescent="0.25">
      <c r="A80" s="50"/>
      <c r="B80" s="23" t="s">
        <v>929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33"/>
      <c r="T80" s="46"/>
    </row>
    <row r="81" spans="1:21" s="51" customFormat="1" ht="15" x14ac:dyDescent="0.25">
      <c r="A81" s="50"/>
      <c r="B81" s="23" t="s">
        <v>930</v>
      </c>
      <c r="C81" s="54">
        <v>21</v>
      </c>
      <c r="D81" s="54">
        <v>12</v>
      </c>
      <c r="E81" s="54">
        <v>11</v>
      </c>
      <c r="F81" s="54">
        <v>11</v>
      </c>
      <c r="G81" s="54">
        <v>0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3"/>
      <c r="T81" s="46"/>
    </row>
    <row r="82" spans="1:21" s="51" customFormat="1" ht="15" x14ac:dyDescent="0.25">
      <c r="A82" s="50"/>
      <c r="B82" s="23" t="s">
        <v>931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33"/>
      <c r="T82" s="46"/>
    </row>
    <row r="83" spans="1:21" s="51" customFormat="1" ht="15" x14ac:dyDescent="0.25">
      <c r="A83" s="50"/>
      <c r="B83" s="23" t="s">
        <v>923</v>
      </c>
      <c r="C83" s="54">
        <v>21</v>
      </c>
      <c r="D83" s="54">
        <v>20</v>
      </c>
      <c r="E83" s="54">
        <v>14</v>
      </c>
      <c r="F83" s="54">
        <v>13</v>
      </c>
      <c r="G83" s="54">
        <v>13</v>
      </c>
      <c r="H83" s="54">
        <v>0</v>
      </c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133"/>
      <c r="T83" s="46"/>
    </row>
    <row r="84" spans="1:21" s="51" customFormat="1" ht="15" x14ac:dyDescent="0.25">
      <c r="A84" s="50"/>
      <c r="B84" s="23" t="s">
        <v>932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133"/>
      <c r="T84" s="46"/>
    </row>
    <row r="85" spans="1:21" s="51" customFormat="1" ht="15" x14ac:dyDescent="0.25">
      <c r="A85" s="50"/>
      <c r="B85" s="23" t="s">
        <v>933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133"/>
      <c r="T85" s="46"/>
    </row>
    <row r="86" spans="1:21" s="51" customFormat="1" ht="15" x14ac:dyDescent="0.25">
      <c r="A86" s="50">
        <v>1852</v>
      </c>
      <c r="B86" s="23" t="s">
        <v>1080</v>
      </c>
      <c r="C86" s="54">
        <v>15</v>
      </c>
      <c r="D86" s="54">
        <v>11</v>
      </c>
      <c r="E86" s="54">
        <v>12</v>
      </c>
      <c r="F86" s="54">
        <v>11</v>
      </c>
      <c r="G86" s="54">
        <v>13</v>
      </c>
      <c r="H86" s="54">
        <v>12</v>
      </c>
      <c r="I86" s="54">
        <v>14</v>
      </c>
      <c r="J86" s="54">
        <v>14</v>
      </c>
      <c r="K86" s="54">
        <v>18</v>
      </c>
      <c r="L86" s="54">
        <v>16</v>
      </c>
      <c r="M86" s="54">
        <v>9</v>
      </c>
      <c r="N86" s="54">
        <v>0</v>
      </c>
      <c r="O86" s="54"/>
      <c r="P86" s="54"/>
      <c r="Q86" s="54">
        <v>0</v>
      </c>
      <c r="R86" s="54"/>
      <c r="S86" s="133"/>
      <c r="T86" s="277" t="s">
        <v>1513</v>
      </c>
    </row>
    <row r="87" spans="1:21" s="51" customFormat="1" ht="15" x14ac:dyDescent="0.25">
      <c r="A87" s="50"/>
      <c r="B87" s="23" t="s">
        <v>934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133"/>
      <c r="T87" s="46"/>
    </row>
    <row r="88" spans="1:21" s="51" customFormat="1" ht="15" x14ac:dyDescent="0.25">
      <c r="A88" s="50"/>
      <c r="B88" s="116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133"/>
      <c r="T88" s="46"/>
    </row>
    <row r="89" spans="1:21" s="51" customFormat="1" ht="15" x14ac:dyDescent="0.25">
      <c r="A89" s="50"/>
      <c r="B89" s="116" t="s">
        <v>1406</v>
      </c>
      <c r="C89" s="54">
        <f t="shared" ref="C89:M89" si="4">SUM(C3:C88)</f>
        <v>2865</v>
      </c>
      <c r="D89" s="57">
        <f t="shared" si="4"/>
        <v>2820</v>
      </c>
      <c r="E89" s="57">
        <f t="shared" si="4"/>
        <v>2754</v>
      </c>
      <c r="F89" s="57">
        <f t="shared" si="4"/>
        <v>2715</v>
      </c>
      <c r="G89" s="57">
        <f t="shared" si="4"/>
        <v>2667</v>
      </c>
      <c r="H89" s="57">
        <f t="shared" si="4"/>
        <v>2665</v>
      </c>
      <c r="I89" s="56">
        <f t="shared" si="4"/>
        <v>2708</v>
      </c>
      <c r="J89" s="57">
        <f t="shared" si="4"/>
        <v>2689</v>
      </c>
      <c r="K89" s="57">
        <f t="shared" si="4"/>
        <v>2549</v>
      </c>
      <c r="L89" s="57">
        <f t="shared" si="4"/>
        <v>2451</v>
      </c>
      <c r="M89" s="57">
        <f t="shared" si="4"/>
        <v>2384</v>
      </c>
      <c r="N89" s="56">
        <v>2441</v>
      </c>
      <c r="O89" s="57">
        <v>2417</v>
      </c>
      <c r="P89" s="57">
        <f>SUM(P3:P88)</f>
        <v>2385</v>
      </c>
      <c r="Q89" s="57">
        <f>SUM(Q3:Q88)</f>
        <v>2414</v>
      </c>
      <c r="R89" s="54">
        <f>SUM(R$3:R88)</f>
        <v>29</v>
      </c>
      <c r="S89" s="55">
        <f>(Q89/P89)-1</f>
        <v>1.2159329140461139E-2</v>
      </c>
      <c r="T89" s="46"/>
    </row>
    <row r="90" spans="1:21" s="131" customFormat="1" ht="15" x14ac:dyDescent="0.25">
      <c r="A90" s="50"/>
      <c r="B90" s="351"/>
      <c r="C90" s="54"/>
      <c r="D90" s="54">
        <f t="shared" ref="D90:I90" si="5">SUM(D89-C89)</f>
        <v>-45</v>
      </c>
      <c r="E90" s="54">
        <f t="shared" si="5"/>
        <v>-66</v>
      </c>
      <c r="F90" s="54">
        <f t="shared" si="5"/>
        <v>-39</v>
      </c>
      <c r="G90" s="54">
        <f t="shared" si="5"/>
        <v>-48</v>
      </c>
      <c r="H90" s="54">
        <f t="shared" si="5"/>
        <v>-2</v>
      </c>
      <c r="I90" s="54">
        <f t="shared" si="5"/>
        <v>43</v>
      </c>
      <c r="J90" s="54">
        <f>SUM(J89-I89)</f>
        <v>-19</v>
      </c>
      <c r="K90" s="54">
        <f>SUM(K89-J89)</f>
        <v>-140</v>
      </c>
      <c r="L90" s="54">
        <f>SUM(L89-K89)</f>
        <v>-98</v>
      </c>
      <c r="M90" s="54">
        <f>SUM(M89-L89)</f>
        <v>-67</v>
      </c>
      <c r="N90" s="54">
        <f>SUM(N89-M89)</f>
        <v>57</v>
      </c>
      <c r="O90" s="54">
        <v>-24</v>
      </c>
      <c r="P90" s="54">
        <v>-24</v>
      </c>
      <c r="Q90" s="54">
        <f>SUM(Q89-P89)</f>
        <v>29</v>
      </c>
      <c r="R90" s="54"/>
      <c r="S90" s="50"/>
      <c r="T90" s="46"/>
      <c r="U90" s="51"/>
    </row>
    <row r="91" spans="1:21" s="51" customFormat="1" ht="15" x14ac:dyDescent="0.25">
      <c r="A91" s="50"/>
      <c r="B91" s="12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</row>
    <row r="92" spans="1:21" s="51" customFormat="1" ht="15" x14ac:dyDescent="0.25">
      <c r="A92" s="50"/>
      <c r="B92" s="350" t="s">
        <v>1407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1" s="51" customFormat="1" ht="15" x14ac:dyDescent="0.25">
      <c r="A93" s="50"/>
      <c r="B93" s="345" t="s">
        <v>1408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1"/>
    </row>
    <row r="94" spans="1:21" s="51" customFormat="1" ht="15" x14ac:dyDescent="0.25">
      <c r="A94" s="50"/>
      <c r="B94" s="346" t="s">
        <v>1409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1"/>
    </row>
    <row r="95" spans="1:21" s="51" customFormat="1" ht="15" x14ac:dyDescent="0.25">
      <c r="A95" s="50"/>
      <c r="B95" s="347" t="s">
        <v>1410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1"/>
    </row>
    <row r="96" spans="1:21" s="51" customFormat="1" ht="15" x14ac:dyDescent="0.25">
      <c r="A96" s="50"/>
      <c r="B96" s="348" t="s">
        <v>1411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1"/>
    </row>
    <row r="97" spans="1:20" s="51" customFormat="1" ht="15" x14ac:dyDescent="0.25">
      <c r="A97" s="50"/>
      <c r="B97" s="349" t="s">
        <v>1412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1"/>
    </row>
    <row r="98" spans="1:20" s="51" customFormat="1" ht="15" x14ac:dyDescent="0.25">
      <c r="A98" s="50"/>
      <c r="B98" s="230" t="s">
        <v>1520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1"/>
    </row>
    <row r="99" spans="1:20" x14ac:dyDescent="0.2">
      <c r="B99" s="353" t="s">
        <v>1623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1"/>
    </row>
    <row r="100" spans="1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1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1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1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1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1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1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mergeCells count="1">
    <mergeCell ref="R1:S1"/>
  </mergeCells>
  <phoneticPr fontId="4" type="noConversion"/>
  <conditionalFormatting sqref="A3:A63">
    <cfRule type="expression" dxfId="161" priority="5">
      <formula>S3&lt;-0.0999</formula>
    </cfRule>
    <cfRule type="expression" dxfId="160" priority="6">
      <formula>Q3&lt;20</formula>
    </cfRule>
  </conditionalFormatting>
  <conditionalFormatting sqref="B3:B63">
    <cfRule type="expression" dxfId="159" priority="7">
      <formula>S3&lt;0</formula>
    </cfRule>
    <cfRule type="expression" dxfId="158" priority="8">
      <formula>S3=0</formula>
    </cfRule>
    <cfRule type="expression" dxfId="157" priority="9">
      <formula>S3&gt;0</formula>
    </cfRule>
  </conditionalFormatting>
  <conditionalFormatting sqref="Q3:Q63 Q90">
    <cfRule type="expression" dxfId="156" priority="2">
      <formula>Q3&lt;20</formula>
    </cfRule>
  </conditionalFormatting>
  <conditionalFormatting sqref="S4:S63">
    <cfRule type="expression" dxfId="155" priority="4">
      <formula>S4&lt;-0.0999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A03F-70DB-410C-9896-2D4EE8939CCB}">
  <sheetPr codeName="Sheet10">
    <tabColor theme="8" tint="0.79998168889431442"/>
    <pageSetUpPr fitToPage="1"/>
  </sheetPr>
  <dimension ref="A1:W295"/>
  <sheetViews>
    <sheetView zoomScale="90" zoomScaleNormal="90" zoomScalePageLayoutView="80" workbookViewId="0">
      <selection activeCell="W59" sqref="W59"/>
    </sheetView>
  </sheetViews>
  <sheetFormatPr defaultRowHeight="12.75" x14ac:dyDescent="0.2"/>
  <cols>
    <col min="1" max="1" width="8.125" style="44" customWidth="1"/>
    <col min="2" max="2" width="31.125" style="125" customWidth="1"/>
    <col min="3" max="5" width="10" style="1" customWidth="1"/>
    <col min="6" max="6" width="9.125" style="1" customWidth="1"/>
    <col min="7" max="9" width="9.875" style="1" customWidth="1"/>
    <col min="10" max="10" width="9.5" style="1" customWidth="1"/>
    <col min="11" max="11" width="10.125" style="1" customWidth="1"/>
    <col min="12" max="16" width="11.125" style="1" customWidth="1"/>
    <col min="17" max="17" width="12.125" style="1" customWidth="1"/>
    <col min="18" max="19" width="8.5" style="1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3" s="51" customFormat="1" ht="25.5" customHeight="1" x14ac:dyDescent="0.25">
      <c r="A1" s="50"/>
      <c r="B1" s="103" t="s">
        <v>935</v>
      </c>
      <c r="C1" s="104"/>
      <c r="D1" s="104"/>
      <c r="E1" s="104"/>
      <c r="F1" s="104"/>
      <c r="G1" s="104"/>
      <c r="H1" s="105"/>
      <c r="I1" s="105"/>
      <c r="J1" s="52"/>
      <c r="K1" s="52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3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3" s="51" customFormat="1" ht="15" x14ac:dyDescent="0.25">
      <c r="A3" s="32">
        <v>79591</v>
      </c>
      <c r="B3" s="109" t="s">
        <v>945</v>
      </c>
      <c r="C3" s="54">
        <v>6</v>
      </c>
      <c r="D3" s="54">
        <v>10</v>
      </c>
      <c r="E3" s="54">
        <v>14</v>
      </c>
      <c r="F3" s="54">
        <v>8</v>
      </c>
      <c r="G3" s="54">
        <v>2</v>
      </c>
      <c r="H3" s="54">
        <v>5</v>
      </c>
      <c r="I3" s="54">
        <v>8</v>
      </c>
      <c r="J3" s="37">
        <v>8</v>
      </c>
      <c r="K3" s="54">
        <v>13</v>
      </c>
      <c r="L3" s="54">
        <v>13</v>
      </c>
      <c r="M3" s="54">
        <v>18</v>
      </c>
      <c r="N3" s="54">
        <v>14</v>
      </c>
      <c r="O3" s="54">
        <v>11</v>
      </c>
      <c r="P3" s="54">
        <v>5</v>
      </c>
      <c r="Q3" s="54">
        <v>9</v>
      </c>
      <c r="R3" s="54">
        <f t="shared" ref="R3:R34" si="0">Q3-P3</f>
        <v>4</v>
      </c>
      <c r="S3" s="108">
        <f t="shared" ref="S3:S34" si="1">(Q3/P3)-1</f>
        <v>0.8</v>
      </c>
      <c r="T3" s="1"/>
      <c r="U3" s="236"/>
      <c r="V3" s="236"/>
      <c r="W3" s="443"/>
    </row>
    <row r="4" spans="1:23" s="51" customFormat="1" ht="15" x14ac:dyDescent="0.25">
      <c r="A4" s="32">
        <v>58225</v>
      </c>
      <c r="B4" s="111" t="s">
        <v>985</v>
      </c>
      <c r="C4" s="54">
        <v>22</v>
      </c>
      <c r="D4" s="54">
        <v>31</v>
      </c>
      <c r="E4" s="54">
        <v>29</v>
      </c>
      <c r="F4" s="54">
        <v>23</v>
      </c>
      <c r="G4" s="54">
        <v>29</v>
      </c>
      <c r="H4" s="54">
        <v>27</v>
      </c>
      <c r="I4" s="54">
        <v>27</v>
      </c>
      <c r="J4" s="37">
        <v>22</v>
      </c>
      <c r="K4" s="54">
        <v>16</v>
      </c>
      <c r="L4" s="54">
        <v>13</v>
      </c>
      <c r="M4" s="54">
        <v>12</v>
      </c>
      <c r="N4" s="54">
        <v>12</v>
      </c>
      <c r="O4" s="54">
        <v>12</v>
      </c>
      <c r="P4" s="54">
        <v>11</v>
      </c>
      <c r="Q4" s="54">
        <v>14</v>
      </c>
      <c r="R4" s="54">
        <f t="shared" si="0"/>
        <v>3</v>
      </c>
      <c r="S4" s="108">
        <f t="shared" si="1"/>
        <v>0.27272727272727271</v>
      </c>
      <c r="T4" s="1"/>
      <c r="U4" s="236"/>
      <c r="V4" s="236"/>
      <c r="W4" s="443"/>
    </row>
    <row r="5" spans="1:23" s="51" customFormat="1" ht="15" x14ac:dyDescent="0.25">
      <c r="A5" s="32">
        <v>27797</v>
      </c>
      <c r="B5" s="110" t="s">
        <v>969</v>
      </c>
      <c r="C5" s="54">
        <v>18</v>
      </c>
      <c r="D5" s="54">
        <v>19</v>
      </c>
      <c r="E5" s="54">
        <v>12</v>
      </c>
      <c r="F5" s="54">
        <v>11</v>
      </c>
      <c r="G5" s="54">
        <v>10</v>
      </c>
      <c r="H5" s="54">
        <v>12</v>
      </c>
      <c r="I5" s="54">
        <v>12</v>
      </c>
      <c r="J5" s="37">
        <v>16</v>
      </c>
      <c r="K5" s="54">
        <v>13</v>
      </c>
      <c r="L5" s="54">
        <v>15</v>
      </c>
      <c r="M5" s="54">
        <v>14</v>
      </c>
      <c r="N5" s="54">
        <v>17</v>
      </c>
      <c r="O5" s="54">
        <v>20</v>
      </c>
      <c r="P5" s="54">
        <v>11</v>
      </c>
      <c r="Q5" s="54">
        <v>14</v>
      </c>
      <c r="R5" s="54">
        <f t="shared" si="0"/>
        <v>3</v>
      </c>
      <c r="S5" s="108">
        <f t="shared" si="1"/>
        <v>0.27272727272727271</v>
      </c>
      <c r="T5" s="1"/>
      <c r="V5" s="236"/>
      <c r="W5" s="443"/>
    </row>
    <row r="6" spans="1:23" s="51" customFormat="1" ht="15" x14ac:dyDescent="0.25">
      <c r="A6" s="32">
        <v>89953</v>
      </c>
      <c r="B6" s="111" t="s">
        <v>946</v>
      </c>
      <c r="C6" s="54"/>
      <c r="D6" s="54"/>
      <c r="E6" s="54"/>
      <c r="F6" s="54"/>
      <c r="G6" s="54"/>
      <c r="H6" s="54"/>
      <c r="I6" s="54"/>
      <c r="J6" s="134">
        <v>0</v>
      </c>
      <c r="K6" s="54">
        <v>47</v>
      </c>
      <c r="L6" s="54">
        <v>40</v>
      </c>
      <c r="M6" s="54">
        <v>39</v>
      </c>
      <c r="N6" s="54">
        <v>44</v>
      </c>
      <c r="O6" s="54">
        <v>41</v>
      </c>
      <c r="P6" s="54">
        <v>42</v>
      </c>
      <c r="Q6" s="54">
        <v>53</v>
      </c>
      <c r="R6" s="54">
        <f t="shared" si="0"/>
        <v>11</v>
      </c>
      <c r="S6" s="108">
        <f t="shared" si="1"/>
        <v>0.26190476190476186</v>
      </c>
      <c r="T6" s="1"/>
      <c r="V6" s="236"/>
      <c r="W6" s="443"/>
    </row>
    <row r="7" spans="1:23" s="51" customFormat="1" ht="15" x14ac:dyDescent="0.25">
      <c r="A7" s="32">
        <v>222702</v>
      </c>
      <c r="B7" s="195" t="s">
        <v>1499</v>
      </c>
      <c r="C7" s="54"/>
      <c r="D7" s="54"/>
      <c r="E7" s="54"/>
      <c r="F7" s="54"/>
      <c r="G7" s="54"/>
      <c r="H7" s="54"/>
      <c r="I7" s="54"/>
      <c r="J7" s="37"/>
      <c r="K7" s="54"/>
      <c r="L7" s="54">
        <v>0</v>
      </c>
      <c r="M7" s="54">
        <v>30</v>
      </c>
      <c r="N7" s="54">
        <v>40</v>
      </c>
      <c r="O7" s="54">
        <v>38</v>
      </c>
      <c r="P7" s="54">
        <v>29</v>
      </c>
      <c r="Q7" s="54">
        <v>36</v>
      </c>
      <c r="R7" s="54">
        <f t="shared" si="0"/>
        <v>7</v>
      </c>
      <c r="S7" s="108">
        <f t="shared" si="1"/>
        <v>0.24137931034482762</v>
      </c>
      <c r="T7" s="1"/>
      <c r="V7" s="236"/>
      <c r="W7" s="443"/>
    </row>
    <row r="8" spans="1:23" s="51" customFormat="1" ht="15" x14ac:dyDescent="0.25">
      <c r="A8" s="32">
        <v>23834</v>
      </c>
      <c r="B8" s="110" t="s">
        <v>967</v>
      </c>
      <c r="C8" s="54">
        <v>25</v>
      </c>
      <c r="D8" s="54">
        <v>27</v>
      </c>
      <c r="E8" s="54">
        <v>26</v>
      </c>
      <c r="F8" s="54">
        <v>29</v>
      </c>
      <c r="G8" s="54">
        <v>28</v>
      </c>
      <c r="H8" s="54">
        <v>31</v>
      </c>
      <c r="I8" s="54">
        <v>24</v>
      </c>
      <c r="J8" s="37">
        <v>24</v>
      </c>
      <c r="K8" s="54">
        <v>29</v>
      </c>
      <c r="L8" s="54">
        <v>27</v>
      </c>
      <c r="M8" s="54">
        <v>30</v>
      </c>
      <c r="N8" s="54">
        <v>30</v>
      </c>
      <c r="O8" s="54">
        <v>30</v>
      </c>
      <c r="P8" s="54">
        <v>31</v>
      </c>
      <c r="Q8" s="54">
        <v>37</v>
      </c>
      <c r="R8" s="54">
        <f t="shared" si="0"/>
        <v>6</v>
      </c>
      <c r="S8" s="108">
        <f t="shared" si="1"/>
        <v>0.19354838709677424</v>
      </c>
      <c r="T8" s="1"/>
      <c r="V8" s="236"/>
      <c r="W8" s="443"/>
    </row>
    <row r="9" spans="1:23" s="51" customFormat="1" ht="15" x14ac:dyDescent="0.25">
      <c r="A9" s="32">
        <v>1923</v>
      </c>
      <c r="B9" s="110" t="s">
        <v>953</v>
      </c>
      <c r="C9" s="54">
        <v>34</v>
      </c>
      <c r="D9" s="54">
        <v>34</v>
      </c>
      <c r="E9" s="54">
        <v>37</v>
      </c>
      <c r="F9" s="54">
        <v>29</v>
      </c>
      <c r="G9" s="54">
        <v>27</v>
      </c>
      <c r="H9" s="54">
        <v>16</v>
      </c>
      <c r="I9" s="54">
        <v>18</v>
      </c>
      <c r="J9" s="37">
        <v>19</v>
      </c>
      <c r="K9" s="54">
        <v>22</v>
      </c>
      <c r="L9" s="54">
        <v>23</v>
      </c>
      <c r="M9" s="54">
        <v>22</v>
      </c>
      <c r="N9" s="54">
        <v>29</v>
      </c>
      <c r="O9" s="54">
        <v>35</v>
      </c>
      <c r="P9" s="54">
        <v>27</v>
      </c>
      <c r="Q9" s="54">
        <v>32</v>
      </c>
      <c r="R9" s="54">
        <f t="shared" si="0"/>
        <v>5</v>
      </c>
      <c r="S9" s="108">
        <f t="shared" si="1"/>
        <v>0.18518518518518512</v>
      </c>
      <c r="T9" s="1"/>
      <c r="V9" s="236"/>
      <c r="W9" s="443"/>
    </row>
    <row r="10" spans="1:23" s="51" customFormat="1" ht="15" x14ac:dyDescent="0.25">
      <c r="A10" s="32">
        <v>50842</v>
      </c>
      <c r="B10" s="113" t="s">
        <v>977</v>
      </c>
      <c r="C10" s="54">
        <v>28</v>
      </c>
      <c r="D10" s="54">
        <v>27</v>
      </c>
      <c r="E10" s="54">
        <v>30</v>
      </c>
      <c r="F10" s="54">
        <v>35</v>
      </c>
      <c r="G10" s="54">
        <v>41</v>
      </c>
      <c r="H10" s="54">
        <v>47</v>
      </c>
      <c r="I10" s="54">
        <v>53</v>
      </c>
      <c r="J10" s="37">
        <v>55</v>
      </c>
      <c r="K10" s="54">
        <v>54</v>
      </c>
      <c r="L10" s="54">
        <v>49</v>
      </c>
      <c r="M10" s="54">
        <v>44</v>
      </c>
      <c r="N10" s="54">
        <v>41</v>
      </c>
      <c r="O10" s="54">
        <v>40</v>
      </c>
      <c r="P10" s="54">
        <v>35</v>
      </c>
      <c r="Q10" s="54">
        <v>41</v>
      </c>
      <c r="R10" s="54">
        <f t="shared" si="0"/>
        <v>6</v>
      </c>
      <c r="S10" s="108">
        <f t="shared" si="1"/>
        <v>0.17142857142857149</v>
      </c>
      <c r="T10" s="1"/>
      <c r="V10" s="236"/>
      <c r="W10" s="443"/>
    </row>
    <row r="11" spans="1:23" s="51" customFormat="1" ht="15" x14ac:dyDescent="0.25">
      <c r="A11" s="32">
        <v>84349</v>
      </c>
      <c r="B11" s="206" t="s">
        <v>955</v>
      </c>
      <c r="C11" s="54"/>
      <c r="D11" s="54">
        <v>38</v>
      </c>
      <c r="E11" s="54">
        <v>40</v>
      </c>
      <c r="F11" s="54">
        <v>42</v>
      </c>
      <c r="G11" s="54">
        <v>43</v>
      </c>
      <c r="H11" s="54">
        <v>52</v>
      </c>
      <c r="I11" s="54">
        <v>55</v>
      </c>
      <c r="J11" s="37">
        <v>78</v>
      </c>
      <c r="K11" s="54">
        <v>51</v>
      </c>
      <c r="L11" s="54">
        <v>47</v>
      </c>
      <c r="M11" s="54">
        <v>43</v>
      </c>
      <c r="N11" s="54">
        <v>51</v>
      </c>
      <c r="O11" s="54">
        <v>54</v>
      </c>
      <c r="P11" s="54">
        <v>68</v>
      </c>
      <c r="Q11" s="54">
        <v>79</v>
      </c>
      <c r="R11" s="54">
        <f t="shared" si="0"/>
        <v>11</v>
      </c>
      <c r="S11" s="108">
        <f t="shared" si="1"/>
        <v>0.16176470588235303</v>
      </c>
      <c r="T11" s="1"/>
      <c r="V11" s="236"/>
      <c r="W11" s="443"/>
    </row>
    <row r="12" spans="1:23" s="51" customFormat="1" ht="15" x14ac:dyDescent="0.25">
      <c r="A12" s="32">
        <v>1907</v>
      </c>
      <c r="B12" s="111" t="s">
        <v>963</v>
      </c>
      <c r="C12" s="54">
        <v>28</v>
      </c>
      <c r="D12" s="54">
        <v>20</v>
      </c>
      <c r="E12" s="54">
        <v>25</v>
      </c>
      <c r="F12" s="54">
        <v>25</v>
      </c>
      <c r="G12" s="54">
        <v>22</v>
      </c>
      <c r="H12" s="54">
        <v>20</v>
      </c>
      <c r="I12" s="54">
        <v>17</v>
      </c>
      <c r="J12" s="37">
        <v>18</v>
      </c>
      <c r="K12" s="54">
        <v>19</v>
      </c>
      <c r="L12" s="54">
        <v>20</v>
      </c>
      <c r="M12" s="54">
        <v>23</v>
      </c>
      <c r="N12" s="54">
        <v>22</v>
      </c>
      <c r="O12" s="54">
        <v>20</v>
      </c>
      <c r="P12" s="54">
        <v>20</v>
      </c>
      <c r="Q12" s="54">
        <v>23</v>
      </c>
      <c r="R12" s="54">
        <f t="shared" si="0"/>
        <v>3</v>
      </c>
      <c r="S12" s="108">
        <f t="shared" si="1"/>
        <v>0.14999999999999991</v>
      </c>
      <c r="T12" s="1" t="s">
        <v>1516</v>
      </c>
      <c r="V12" s="236"/>
      <c r="W12" s="443"/>
    </row>
    <row r="13" spans="1:23" s="51" customFormat="1" ht="15" x14ac:dyDescent="0.25">
      <c r="A13" s="32">
        <v>1924</v>
      </c>
      <c r="B13" s="109" t="s">
        <v>1446</v>
      </c>
      <c r="C13" s="54">
        <v>43</v>
      </c>
      <c r="D13" s="54">
        <v>45</v>
      </c>
      <c r="E13" s="54">
        <v>49</v>
      </c>
      <c r="F13" s="54">
        <v>43</v>
      </c>
      <c r="G13" s="54">
        <v>38</v>
      </c>
      <c r="H13" s="54">
        <v>42</v>
      </c>
      <c r="I13" s="54">
        <v>42</v>
      </c>
      <c r="J13" s="37">
        <v>42</v>
      </c>
      <c r="K13" s="54">
        <v>42</v>
      </c>
      <c r="L13" s="54">
        <v>44</v>
      </c>
      <c r="M13" s="54">
        <v>58</v>
      </c>
      <c r="N13" s="54">
        <v>61</v>
      </c>
      <c r="O13" s="54">
        <v>60</v>
      </c>
      <c r="P13" s="54">
        <v>61</v>
      </c>
      <c r="Q13" s="54">
        <v>69</v>
      </c>
      <c r="R13" s="54">
        <f t="shared" si="0"/>
        <v>8</v>
      </c>
      <c r="S13" s="108">
        <f t="shared" si="1"/>
        <v>0.13114754098360648</v>
      </c>
      <c r="T13" s="1" t="s">
        <v>1515</v>
      </c>
      <c r="V13" s="236"/>
      <c r="W13" s="443"/>
    </row>
    <row r="14" spans="1:23" s="51" customFormat="1" ht="15" x14ac:dyDescent="0.25">
      <c r="A14" s="32">
        <v>1916</v>
      </c>
      <c r="B14" s="113" t="s">
        <v>1475</v>
      </c>
      <c r="C14" s="54">
        <v>23</v>
      </c>
      <c r="D14" s="54">
        <v>23</v>
      </c>
      <c r="E14" s="54">
        <v>21</v>
      </c>
      <c r="F14" s="54">
        <v>21</v>
      </c>
      <c r="G14" s="54">
        <v>21</v>
      </c>
      <c r="H14" s="54">
        <v>19</v>
      </c>
      <c r="I14" s="54">
        <v>19</v>
      </c>
      <c r="J14" s="37">
        <v>25</v>
      </c>
      <c r="K14" s="54">
        <v>24</v>
      </c>
      <c r="L14" s="54">
        <v>24</v>
      </c>
      <c r="M14" s="54">
        <v>24</v>
      </c>
      <c r="N14" s="54">
        <v>21</v>
      </c>
      <c r="O14" s="54">
        <v>25</v>
      </c>
      <c r="P14" s="54">
        <v>23</v>
      </c>
      <c r="Q14" s="54">
        <v>26</v>
      </c>
      <c r="R14" s="54">
        <f t="shared" si="0"/>
        <v>3</v>
      </c>
      <c r="S14" s="108">
        <f t="shared" si="1"/>
        <v>0.13043478260869557</v>
      </c>
      <c r="T14" s="1"/>
      <c r="V14" s="236"/>
      <c r="W14" s="443"/>
    </row>
    <row r="15" spans="1:23" s="51" customFormat="1" ht="15" x14ac:dyDescent="0.25">
      <c r="A15" s="32">
        <v>1900</v>
      </c>
      <c r="B15" s="114" t="s">
        <v>799</v>
      </c>
      <c r="C15" s="54">
        <v>27</v>
      </c>
      <c r="D15" s="54">
        <v>27</v>
      </c>
      <c r="E15" s="54">
        <v>22</v>
      </c>
      <c r="F15" s="54">
        <v>21</v>
      </c>
      <c r="G15" s="54">
        <v>18</v>
      </c>
      <c r="H15" s="54">
        <v>24</v>
      </c>
      <c r="I15" s="54">
        <v>24</v>
      </c>
      <c r="J15" s="37">
        <v>20</v>
      </c>
      <c r="K15" s="54">
        <v>21</v>
      </c>
      <c r="L15" s="54">
        <v>24</v>
      </c>
      <c r="M15" s="54">
        <v>18</v>
      </c>
      <c r="N15" s="54">
        <v>17</v>
      </c>
      <c r="O15" s="54">
        <v>15</v>
      </c>
      <c r="P15" s="54">
        <v>18</v>
      </c>
      <c r="Q15" s="54">
        <v>20</v>
      </c>
      <c r="R15" s="54">
        <f t="shared" si="0"/>
        <v>2</v>
      </c>
      <c r="S15" s="108">
        <f t="shared" si="1"/>
        <v>0.11111111111111116</v>
      </c>
      <c r="T15" s="1"/>
      <c r="V15" s="236"/>
      <c r="W15" s="443"/>
    </row>
    <row r="16" spans="1:23" s="51" customFormat="1" ht="15" x14ac:dyDescent="0.25">
      <c r="A16" s="32">
        <v>60844</v>
      </c>
      <c r="B16" s="114" t="s">
        <v>951</v>
      </c>
      <c r="C16" s="54">
        <v>55</v>
      </c>
      <c r="D16" s="54">
        <v>55</v>
      </c>
      <c r="E16" s="54">
        <v>58</v>
      </c>
      <c r="F16" s="54">
        <v>54</v>
      </c>
      <c r="G16" s="54">
        <v>45</v>
      </c>
      <c r="H16" s="54">
        <v>37</v>
      </c>
      <c r="I16" s="54">
        <v>40</v>
      </c>
      <c r="J16" s="37">
        <v>38</v>
      </c>
      <c r="K16" s="54">
        <v>42</v>
      </c>
      <c r="L16" s="54">
        <v>35</v>
      </c>
      <c r="M16" s="54">
        <v>38</v>
      </c>
      <c r="N16" s="54">
        <v>38</v>
      </c>
      <c r="O16" s="54">
        <v>35</v>
      </c>
      <c r="P16" s="54">
        <v>38</v>
      </c>
      <c r="Q16" s="54">
        <v>41</v>
      </c>
      <c r="R16" s="54">
        <f t="shared" si="0"/>
        <v>3</v>
      </c>
      <c r="S16" s="108">
        <f t="shared" si="1"/>
        <v>7.8947368421052655E-2</v>
      </c>
      <c r="T16" s="1"/>
      <c r="V16" s="236"/>
      <c r="W16" s="443"/>
    </row>
    <row r="17" spans="1:23" s="51" customFormat="1" ht="15" x14ac:dyDescent="0.25">
      <c r="A17" s="32">
        <v>1914</v>
      </c>
      <c r="B17" s="110" t="s">
        <v>941</v>
      </c>
      <c r="C17" s="54">
        <v>20</v>
      </c>
      <c r="D17" s="54">
        <v>20</v>
      </c>
      <c r="E17" s="54">
        <v>22</v>
      </c>
      <c r="F17" s="54">
        <v>28</v>
      </c>
      <c r="G17" s="54">
        <v>28</v>
      </c>
      <c r="H17" s="54">
        <v>27</v>
      </c>
      <c r="I17" s="54">
        <v>17</v>
      </c>
      <c r="J17" s="37">
        <v>17</v>
      </c>
      <c r="K17" s="54">
        <v>20</v>
      </c>
      <c r="L17" s="54">
        <v>22</v>
      </c>
      <c r="M17" s="54">
        <v>15</v>
      </c>
      <c r="N17" s="54">
        <v>17</v>
      </c>
      <c r="O17" s="54">
        <v>19</v>
      </c>
      <c r="P17" s="54">
        <v>13</v>
      </c>
      <c r="Q17" s="54">
        <v>14</v>
      </c>
      <c r="R17" s="54">
        <f t="shared" si="0"/>
        <v>1</v>
      </c>
      <c r="S17" s="108">
        <f t="shared" si="1"/>
        <v>7.6923076923076872E-2</v>
      </c>
      <c r="T17" s="1"/>
      <c r="V17" s="236"/>
      <c r="W17" s="443"/>
    </row>
    <row r="18" spans="1:23" s="51" customFormat="1" ht="15" x14ac:dyDescent="0.25">
      <c r="A18" s="32">
        <v>1906</v>
      </c>
      <c r="B18" s="206" t="s">
        <v>1542</v>
      </c>
      <c r="C18" s="54">
        <v>33</v>
      </c>
      <c r="D18" s="54">
        <v>35</v>
      </c>
      <c r="E18" s="54">
        <v>38</v>
      </c>
      <c r="F18" s="54">
        <v>36</v>
      </c>
      <c r="G18" s="54">
        <v>40</v>
      </c>
      <c r="H18" s="54">
        <v>39</v>
      </c>
      <c r="I18" s="242">
        <v>37</v>
      </c>
      <c r="J18" s="37">
        <v>34</v>
      </c>
      <c r="K18" s="54">
        <v>30</v>
      </c>
      <c r="L18" s="54">
        <v>26</v>
      </c>
      <c r="M18" s="54">
        <v>29</v>
      </c>
      <c r="N18" s="54">
        <v>27</v>
      </c>
      <c r="O18" s="54">
        <v>13</v>
      </c>
      <c r="P18" s="54">
        <v>13</v>
      </c>
      <c r="Q18" s="54">
        <v>14</v>
      </c>
      <c r="R18" s="54">
        <f t="shared" si="0"/>
        <v>1</v>
      </c>
      <c r="S18" s="108">
        <f t="shared" si="1"/>
        <v>7.6923076923076872E-2</v>
      </c>
      <c r="T18" s="1"/>
      <c r="V18" s="236"/>
      <c r="W18" s="443"/>
    </row>
    <row r="19" spans="1:23" s="51" customFormat="1" ht="15" x14ac:dyDescent="0.25">
      <c r="A19" s="32">
        <v>28470</v>
      </c>
      <c r="B19" s="110" t="s">
        <v>938</v>
      </c>
      <c r="C19" s="54">
        <v>13</v>
      </c>
      <c r="D19" s="54">
        <v>14</v>
      </c>
      <c r="E19" s="54">
        <v>15</v>
      </c>
      <c r="F19" s="54">
        <v>14</v>
      </c>
      <c r="G19" s="54">
        <v>13</v>
      </c>
      <c r="H19" s="54">
        <v>14</v>
      </c>
      <c r="I19" s="54">
        <v>11</v>
      </c>
      <c r="J19" s="37">
        <v>10</v>
      </c>
      <c r="K19" s="54">
        <v>10</v>
      </c>
      <c r="L19" s="54">
        <v>10</v>
      </c>
      <c r="M19" s="54">
        <v>11</v>
      </c>
      <c r="N19" s="54">
        <v>7</v>
      </c>
      <c r="O19" s="54">
        <v>10</v>
      </c>
      <c r="P19" s="54">
        <v>14</v>
      </c>
      <c r="Q19" s="54">
        <v>15</v>
      </c>
      <c r="R19" s="54">
        <f t="shared" si="0"/>
        <v>1</v>
      </c>
      <c r="S19" s="108">
        <f t="shared" si="1"/>
        <v>7.1428571428571397E-2</v>
      </c>
      <c r="T19" s="1"/>
      <c r="V19" s="236"/>
      <c r="W19" s="443"/>
    </row>
    <row r="20" spans="1:23" s="51" customFormat="1" ht="15" x14ac:dyDescent="0.25">
      <c r="A20" s="32">
        <v>25114</v>
      </c>
      <c r="B20" s="113" t="s">
        <v>968</v>
      </c>
      <c r="C20" s="54">
        <v>10</v>
      </c>
      <c r="D20" s="54">
        <v>10</v>
      </c>
      <c r="E20" s="54">
        <v>12</v>
      </c>
      <c r="F20" s="54">
        <v>18</v>
      </c>
      <c r="G20" s="54">
        <v>19</v>
      </c>
      <c r="H20" s="54">
        <v>18</v>
      </c>
      <c r="I20" s="54">
        <v>19</v>
      </c>
      <c r="J20" s="37">
        <v>21</v>
      </c>
      <c r="K20" s="54">
        <v>23</v>
      </c>
      <c r="L20" s="54">
        <v>20</v>
      </c>
      <c r="M20" s="54">
        <v>19</v>
      </c>
      <c r="N20" s="54">
        <v>18</v>
      </c>
      <c r="O20" s="54">
        <v>18</v>
      </c>
      <c r="P20" s="54">
        <v>15</v>
      </c>
      <c r="Q20" s="54">
        <v>16</v>
      </c>
      <c r="R20" s="54">
        <f t="shared" si="0"/>
        <v>1</v>
      </c>
      <c r="S20" s="108">
        <f t="shared" si="1"/>
        <v>6.6666666666666652E-2</v>
      </c>
      <c r="T20" s="1"/>
      <c r="V20" s="236"/>
      <c r="W20" s="443"/>
    </row>
    <row r="21" spans="1:23" s="51" customFormat="1" ht="15" x14ac:dyDescent="0.25">
      <c r="A21" s="32">
        <v>1901</v>
      </c>
      <c r="B21" s="113" t="s">
        <v>978</v>
      </c>
      <c r="C21" s="216">
        <v>82</v>
      </c>
      <c r="D21" s="216">
        <v>89</v>
      </c>
      <c r="E21" s="216">
        <v>95</v>
      </c>
      <c r="F21" s="216">
        <v>94</v>
      </c>
      <c r="G21" s="216">
        <v>100</v>
      </c>
      <c r="H21" s="216">
        <v>113</v>
      </c>
      <c r="I21" s="216">
        <v>117</v>
      </c>
      <c r="J21" s="37">
        <v>102</v>
      </c>
      <c r="K21" s="216">
        <v>98</v>
      </c>
      <c r="L21" s="216">
        <v>102</v>
      </c>
      <c r="M21" s="216">
        <v>81</v>
      </c>
      <c r="N21" s="216">
        <v>83</v>
      </c>
      <c r="O21" s="216">
        <v>83</v>
      </c>
      <c r="P21" s="54">
        <v>77</v>
      </c>
      <c r="Q21" s="54">
        <v>82</v>
      </c>
      <c r="R21" s="54">
        <f t="shared" si="0"/>
        <v>5</v>
      </c>
      <c r="S21" s="108">
        <f t="shared" si="1"/>
        <v>6.4935064935064846E-2</v>
      </c>
      <c r="T21" s="1"/>
      <c r="V21" s="236"/>
      <c r="W21" s="443"/>
    </row>
    <row r="22" spans="1:23" s="51" customFormat="1" ht="15" x14ac:dyDescent="0.25">
      <c r="A22" s="32">
        <v>24625</v>
      </c>
      <c r="B22" s="114" t="s">
        <v>952</v>
      </c>
      <c r="C22" s="54">
        <v>23</v>
      </c>
      <c r="D22" s="54">
        <v>25</v>
      </c>
      <c r="E22" s="54">
        <v>22</v>
      </c>
      <c r="F22" s="54">
        <v>20</v>
      </c>
      <c r="G22" s="54">
        <v>16</v>
      </c>
      <c r="H22" s="54">
        <v>20</v>
      </c>
      <c r="I22" s="54">
        <v>21</v>
      </c>
      <c r="J22" s="37">
        <v>18</v>
      </c>
      <c r="K22" s="54">
        <v>22</v>
      </c>
      <c r="L22" s="54">
        <v>19</v>
      </c>
      <c r="M22" s="54">
        <v>14</v>
      </c>
      <c r="N22" s="54">
        <v>17</v>
      </c>
      <c r="O22" s="54">
        <v>16</v>
      </c>
      <c r="P22" s="54">
        <v>16</v>
      </c>
      <c r="Q22" s="54">
        <v>17</v>
      </c>
      <c r="R22" s="54">
        <f t="shared" si="0"/>
        <v>1</v>
      </c>
      <c r="S22" s="108">
        <f t="shared" si="1"/>
        <v>6.25E-2</v>
      </c>
      <c r="T22" s="1"/>
      <c r="V22" s="236"/>
      <c r="W22" s="443"/>
    </row>
    <row r="23" spans="1:23" s="51" customFormat="1" ht="15" x14ac:dyDescent="0.25">
      <c r="A23" s="32">
        <v>1898</v>
      </c>
      <c r="B23" s="114" t="s">
        <v>957</v>
      </c>
      <c r="C23" s="54">
        <v>40</v>
      </c>
      <c r="D23" s="54">
        <v>42</v>
      </c>
      <c r="E23" s="54">
        <v>42</v>
      </c>
      <c r="F23" s="54">
        <v>44</v>
      </c>
      <c r="G23" s="54">
        <v>46</v>
      </c>
      <c r="H23" s="54">
        <v>51</v>
      </c>
      <c r="I23" s="54">
        <v>46</v>
      </c>
      <c r="J23" s="37">
        <v>46</v>
      </c>
      <c r="K23" s="54">
        <v>46</v>
      </c>
      <c r="L23" s="54">
        <v>46</v>
      </c>
      <c r="M23" s="54">
        <v>41</v>
      </c>
      <c r="N23" s="54">
        <v>42</v>
      </c>
      <c r="O23" s="54">
        <v>42</v>
      </c>
      <c r="P23" s="54">
        <v>38</v>
      </c>
      <c r="Q23" s="54">
        <v>40</v>
      </c>
      <c r="R23" s="54">
        <f t="shared" si="0"/>
        <v>2</v>
      </c>
      <c r="S23" s="108">
        <f t="shared" si="1"/>
        <v>5.2631578947368363E-2</v>
      </c>
      <c r="T23" s="1"/>
      <c r="V23" s="236"/>
      <c r="W23" s="443"/>
    </row>
    <row r="24" spans="1:23" s="51" customFormat="1" ht="15" x14ac:dyDescent="0.25">
      <c r="A24" s="32">
        <v>1904</v>
      </c>
      <c r="B24" s="110" t="s">
        <v>982</v>
      </c>
      <c r="C24" s="54">
        <v>21</v>
      </c>
      <c r="D24" s="54">
        <v>24</v>
      </c>
      <c r="E24" s="54">
        <v>25</v>
      </c>
      <c r="F24" s="54">
        <v>20</v>
      </c>
      <c r="G24" s="54">
        <v>21</v>
      </c>
      <c r="H24" s="54">
        <v>20</v>
      </c>
      <c r="I24" s="54">
        <v>20</v>
      </c>
      <c r="J24" s="37">
        <v>20</v>
      </c>
      <c r="K24" s="54">
        <v>20</v>
      </c>
      <c r="L24" s="54">
        <v>20</v>
      </c>
      <c r="M24" s="54">
        <v>19</v>
      </c>
      <c r="N24" s="54">
        <v>21</v>
      </c>
      <c r="O24" s="54">
        <v>20</v>
      </c>
      <c r="P24" s="54">
        <v>24</v>
      </c>
      <c r="Q24" s="54">
        <v>25</v>
      </c>
      <c r="R24" s="54">
        <f t="shared" si="0"/>
        <v>1</v>
      </c>
      <c r="S24" s="108">
        <f t="shared" si="1"/>
        <v>4.1666666666666741E-2</v>
      </c>
      <c r="T24" s="1"/>
      <c r="V24" s="236"/>
      <c r="W24" s="443"/>
    </row>
    <row r="25" spans="1:23" s="51" customFormat="1" ht="15" x14ac:dyDescent="0.25">
      <c r="A25" s="32">
        <v>1918</v>
      </c>
      <c r="B25" s="110" t="s">
        <v>966</v>
      </c>
      <c r="C25" s="54">
        <v>31</v>
      </c>
      <c r="D25" s="54">
        <v>33</v>
      </c>
      <c r="E25" s="54">
        <v>27</v>
      </c>
      <c r="F25" s="54">
        <v>29</v>
      </c>
      <c r="G25" s="54">
        <v>31</v>
      </c>
      <c r="H25" s="54">
        <v>30</v>
      </c>
      <c r="I25" s="54">
        <v>29</v>
      </c>
      <c r="J25" s="37">
        <v>29</v>
      </c>
      <c r="K25" s="54">
        <v>34</v>
      </c>
      <c r="L25" s="54">
        <v>39</v>
      </c>
      <c r="M25" s="54">
        <v>33</v>
      </c>
      <c r="N25" s="54">
        <v>36</v>
      </c>
      <c r="O25" s="54">
        <v>31</v>
      </c>
      <c r="P25" s="54">
        <v>29</v>
      </c>
      <c r="Q25" s="54">
        <v>30</v>
      </c>
      <c r="R25" s="54">
        <f t="shared" si="0"/>
        <v>1</v>
      </c>
      <c r="S25" s="108">
        <f t="shared" si="1"/>
        <v>3.4482758620689724E-2</v>
      </c>
      <c r="T25" s="1"/>
      <c r="V25" s="236"/>
      <c r="W25" s="443"/>
    </row>
    <row r="26" spans="1:23" s="51" customFormat="1" ht="15" x14ac:dyDescent="0.25">
      <c r="A26" s="32">
        <v>1893</v>
      </c>
      <c r="B26" s="206" t="s">
        <v>961</v>
      </c>
      <c r="C26" s="54">
        <v>69</v>
      </c>
      <c r="D26" s="54">
        <v>58</v>
      </c>
      <c r="E26" s="54">
        <v>49</v>
      </c>
      <c r="F26" s="54">
        <v>48</v>
      </c>
      <c r="G26" s="54">
        <v>54</v>
      </c>
      <c r="H26" s="54">
        <v>56</v>
      </c>
      <c r="I26" s="54">
        <v>49</v>
      </c>
      <c r="J26" s="37">
        <v>45</v>
      </c>
      <c r="K26" s="54">
        <v>42</v>
      </c>
      <c r="L26" s="54">
        <v>42</v>
      </c>
      <c r="M26" s="54">
        <v>43</v>
      </c>
      <c r="N26" s="54">
        <v>45</v>
      </c>
      <c r="O26" s="54">
        <v>47</v>
      </c>
      <c r="P26" s="54">
        <v>47</v>
      </c>
      <c r="Q26" s="54">
        <v>48</v>
      </c>
      <c r="R26" s="54">
        <f t="shared" si="0"/>
        <v>1</v>
      </c>
      <c r="S26" s="108">
        <f t="shared" si="1"/>
        <v>2.1276595744680771E-2</v>
      </c>
      <c r="T26" s="1"/>
      <c r="V26" s="236"/>
      <c r="W26" s="443"/>
    </row>
    <row r="27" spans="1:23" s="51" customFormat="1" ht="15" x14ac:dyDescent="0.25">
      <c r="A27" s="32">
        <v>1917</v>
      </c>
      <c r="B27" s="110" t="s">
        <v>965</v>
      </c>
      <c r="C27" s="216">
        <v>30</v>
      </c>
      <c r="D27" s="216">
        <v>26</v>
      </c>
      <c r="E27" s="216">
        <v>30</v>
      </c>
      <c r="F27" s="216">
        <v>33</v>
      </c>
      <c r="G27" s="216">
        <v>28</v>
      </c>
      <c r="H27" s="216">
        <v>29</v>
      </c>
      <c r="I27" s="216">
        <v>34</v>
      </c>
      <c r="J27" s="37">
        <v>39</v>
      </c>
      <c r="K27" s="216">
        <v>43</v>
      </c>
      <c r="L27" s="216">
        <v>43</v>
      </c>
      <c r="M27" s="216">
        <v>34</v>
      </c>
      <c r="N27" s="216">
        <v>41</v>
      </c>
      <c r="O27" s="216">
        <v>49</v>
      </c>
      <c r="P27" s="54">
        <v>50</v>
      </c>
      <c r="Q27" s="54">
        <v>51</v>
      </c>
      <c r="R27" s="54">
        <f t="shared" si="0"/>
        <v>1</v>
      </c>
      <c r="S27" s="108">
        <f t="shared" si="1"/>
        <v>2.0000000000000018E-2</v>
      </c>
      <c r="T27" s="1"/>
      <c r="V27" s="236"/>
      <c r="W27" s="443"/>
    </row>
    <row r="28" spans="1:23" s="51" customFormat="1" ht="15" x14ac:dyDescent="0.25">
      <c r="A28" s="32">
        <v>1913</v>
      </c>
      <c r="B28" s="206" t="s">
        <v>975</v>
      </c>
      <c r="C28" s="54">
        <v>75</v>
      </c>
      <c r="D28" s="54">
        <v>75</v>
      </c>
      <c r="E28" s="54">
        <v>75</v>
      </c>
      <c r="F28" s="54">
        <v>74</v>
      </c>
      <c r="G28" s="54">
        <v>75</v>
      </c>
      <c r="H28" s="54">
        <v>76</v>
      </c>
      <c r="I28" s="54">
        <v>76</v>
      </c>
      <c r="J28" s="37">
        <v>78</v>
      </c>
      <c r="K28" s="54">
        <v>77</v>
      </c>
      <c r="L28" s="54">
        <v>72</v>
      </c>
      <c r="M28" s="54">
        <v>74</v>
      </c>
      <c r="N28" s="54">
        <v>76</v>
      </c>
      <c r="O28" s="54">
        <v>78</v>
      </c>
      <c r="P28" s="54">
        <v>79</v>
      </c>
      <c r="Q28" s="54">
        <v>79</v>
      </c>
      <c r="R28" s="54">
        <f t="shared" si="0"/>
        <v>0</v>
      </c>
      <c r="S28" s="108">
        <f t="shared" si="1"/>
        <v>0</v>
      </c>
      <c r="T28" s="1"/>
      <c r="V28" s="236"/>
      <c r="W28" s="443"/>
    </row>
    <row r="29" spans="1:23" s="51" customFormat="1" ht="15" x14ac:dyDescent="0.25">
      <c r="A29" s="32">
        <v>1925</v>
      </c>
      <c r="B29" s="109" t="s">
        <v>936</v>
      </c>
      <c r="C29" s="54">
        <v>13</v>
      </c>
      <c r="D29" s="54">
        <v>9</v>
      </c>
      <c r="E29" s="54">
        <v>8</v>
      </c>
      <c r="F29" s="54">
        <v>10</v>
      </c>
      <c r="G29" s="54">
        <v>11</v>
      </c>
      <c r="H29" s="54">
        <v>12</v>
      </c>
      <c r="I29" s="54">
        <v>13</v>
      </c>
      <c r="J29" s="37">
        <v>15</v>
      </c>
      <c r="K29" s="54">
        <v>19</v>
      </c>
      <c r="L29" s="54">
        <v>23</v>
      </c>
      <c r="M29" s="54">
        <v>23</v>
      </c>
      <c r="N29" s="54">
        <v>21</v>
      </c>
      <c r="O29" s="54">
        <v>25</v>
      </c>
      <c r="P29" s="54">
        <v>22</v>
      </c>
      <c r="Q29" s="54">
        <v>22</v>
      </c>
      <c r="R29" s="54">
        <f t="shared" si="0"/>
        <v>0</v>
      </c>
      <c r="S29" s="108">
        <f t="shared" si="1"/>
        <v>0</v>
      </c>
      <c r="T29" s="1"/>
      <c r="V29" s="236"/>
      <c r="W29" s="443"/>
    </row>
    <row r="30" spans="1:23" s="51" customFormat="1" ht="15" x14ac:dyDescent="0.25">
      <c r="A30" s="32">
        <v>27849</v>
      </c>
      <c r="B30" s="111" t="s">
        <v>970</v>
      </c>
      <c r="C30" s="54">
        <v>27</v>
      </c>
      <c r="D30" s="54">
        <v>22</v>
      </c>
      <c r="E30" s="54">
        <v>20</v>
      </c>
      <c r="F30" s="54">
        <v>14</v>
      </c>
      <c r="G30" s="54">
        <v>8</v>
      </c>
      <c r="H30" s="54">
        <v>9</v>
      </c>
      <c r="I30" s="54">
        <v>9</v>
      </c>
      <c r="J30" s="37">
        <v>9</v>
      </c>
      <c r="K30" s="54">
        <v>8</v>
      </c>
      <c r="L30" s="54">
        <v>8</v>
      </c>
      <c r="M30" s="54">
        <v>8</v>
      </c>
      <c r="N30" s="54">
        <v>8</v>
      </c>
      <c r="O30" s="54">
        <v>9</v>
      </c>
      <c r="P30" s="54">
        <v>11</v>
      </c>
      <c r="Q30" s="54">
        <v>11</v>
      </c>
      <c r="R30" s="54">
        <f t="shared" si="0"/>
        <v>0</v>
      </c>
      <c r="S30" s="108">
        <f t="shared" si="1"/>
        <v>0</v>
      </c>
      <c r="T30" s="1"/>
      <c r="V30" s="236"/>
      <c r="W30" s="443"/>
    </row>
    <row r="31" spans="1:23" s="51" customFormat="1" ht="15" x14ac:dyDescent="0.25">
      <c r="A31" s="32">
        <v>87032</v>
      </c>
      <c r="B31" s="111" t="s">
        <v>973</v>
      </c>
      <c r="C31" s="54"/>
      <c r="D31" s="54"/>
      <c r="E31" s="54"/>
      <c r="F31" s="54"/>
      <c r="G31" s="54"/>
      <c r="H31" s="54">
        <v>15</v>
      </c>
      <c r="I31" s="54">
        <v>12</v>
      </c>
      <c r="J31" s="37">
        <v>11</v>
      </c>
      <c r="K31" s="54">
        <v>10</v>
      </c>
      <c r="L31" s="54">
        <v>9</v>
      </c>
      <c r="M31" s="54">
        <v>10</v>
      </c>
      <c r="N31" s="54">
        <v>11</v>
      </c>
      <c r="O31" s="54">
        <v>11</v>
      </c>
      <c r="P31" s="54">
        <v>10</v>
      </c>
      <c r="Q31" s="54">
        <v>10</v>
      </c>
      <c r="R31" s="54">
        <f t="shared" si="0"/>
        <v>0</v>
      </c>
      <c r="S31" s="108">
        <f t="shared" si="1"/>
        <v>0</v>
      </c>
      <c r="T31" s="1"/>
      <c r="V31" s="236"/>
      <c r="W31" s="443"/>
    </row>
    <row r="32" spans="1:23" s="51" customFormat="1" ht="15" x14ac:dyDescent="0.25">
      <c r="A32" s="32">
        <v>26711</v>
      </c>
      <c r="B32" s="111" t="s">
        <v>940</v>
      </c>
      <c r="C32" s="54">
        <v>18</v>
      </c>
      <c r="D32" s="54">
        <v>17</v>
      </c>
      <c r="E32" s="54">
        <v>14</v>
      </c>
      <c r="F32" s="54">
        <v>16</v>
      </c>
      <c r="G32" s="54">
        <v>17</v>
      </c>
      <c r="H32" s="54">
        <v>16</v>
      </c>
      <c r="I32" s="54">
        <v>18</v>
      </c>
      <c r="J32" s="37">
        <v>18</v>
      </c>
      <c r="K32" s="54">
        <v>17</v>
      </c>
      <c r="L32" s="54">
        <v>18</v>
      </c>
      <c r="M32" s="54">
        <v>13</v>
      </c>
      <c r="N32" s="54">
        <v>12</v>
      </c>
      <c r="O32" s="54">
        <v>10</v>
      </c>
      <c r="P32" s="54">
        <v>10</v>
      </c>
      <c r="Q32" s="54">
        <v>10</v>
      </c>
      <c r="R32" s="54">
        <f t="shared" si="0"/>
        <v>0</v>
      </c>
      <c r="S32" s="108">
        <f t="shared" si="1"/>
        <v>0</v>
      </c>
      <c r="T32" s="1"/>
      <c r="V32" s="236"/>
      <c r="W32" s="443"/>
    </row>
    <row r="33" spans="1:23" s="51" customFormat="1" ht="15" x14ac:dyDescent="0.25">
      <c r="A33" s="32">
        <v>59245</v>
      </c>
      <c r="B33" s="111" t="s">
        <v>943</v>
      </c>
      <c r="C33" s="54">
        <v>31</v>
      </c>
      <c r="D33" s="54">
        <v>21</v>
      </c>
      <c r="E33" s="54">
        <v>21</v>
      </c>
      <c r="F33" s="54">
        <v>22</v>
      </c>
      <c r="G33" s="54">
        <v>24</v>
      </c>
      <c r="H33" s="54">
        <v>23</v>
      </c>
      <c r="I33" s="54">
        <v>20</v>
      </c>
      <c r="J33" s="37">
        <v>20</v>
      </c>
      <c r="K33" s="54">
        <v>12</v>
      </c>
      <c r="L33" s="54">
        <v>10</v>
      </c>
      <c r="M33" s="54">
        <v>9</v>
      </c>
      <c r="N33" s="54">
        <v>6</v>
      </c>
      <c r="O33" s="54">
        <v>6</v>
      </c>
      <c r="P33" s="54">
        <v>5</v>
      </c>
      <c r="Q33" s="54">
        <v>5</v>
      </c>
      <c r="R33" s="54">
        <f t="shared" si="0"/>
        <v>0</v>
      </c>
      <c r="S33" s="108">
        <f t="shared" si="1"/>
        <v>0</v>
      </c>
      <c r="T33" s="1"/>
      <c r="V33" s="236"/>
      <c r="W33" s="443"/>
    </row>
    <row r="34" spans="1:23" s="51" customFormat="1" ht="15" x14ac:dyDescent="0.25">
      <c r="A34" s="32">
        <v>1912</v>
      </c>
      <c r="B34" s="109" t="s">
        <v>956</v>
      </c>
      <c r="C34" s="54">
        <v>100</v>
      </c>
      <c r="D34" s="54">
        <v>109</v>
      </c>
      <c r="E34" s="54">
        <v>111</v>
      </c>
      <c r="F34" s="54">
        <v>109</v>
      </c>
      <c r="G34" s="54">
        <v>111</v>
      </c>
      <c r="H34" s="54">
        <v>126</v>
      </c>
      <c r="I34" s="54">
        <v>121</v>
      </c>
      <c r="J34" s="37">
        <v>136</v>
      </c>
      <c r="K34" s="54">
        <v>141</v>
      </c>
      <c r="L34" s="54">
        <v>148</v>
      </c>
      <c r="M34" s="54">
        <v>141</v>
      </c>
      <c r="N34" s="54">
        <v>145</v>
      </c>
      <c r="O34" s="54">
        <v>150</v>
      </c>
      <c r="P34" s="54">
        <v>152</v>
      </c>
      <c r="Q34" s="54">
        <v>150</v>
      </c>
      <c r="R34" s="54">
        <f t="shared" si="0"/>
        <v>-2</v>
      </c>
      <c r="S34" s="108">
        <f t="shared" si="1"/>
        <v>-1.3157894736842146E-2</v>
      </c>
      <c r="T34" s="1"/>
      <c r="V34" s="236"/>
      <c r="W34" s="443"/>
    </row>
    <row r="35" spans="1:23" s="51" customFormat="1" ht="15" x14ac:dyDescent="0.25">
      <c r="A35" s="32">
        <v>1890</v>
      </c>
      <c r="B35" s="111" t="s">
        <v>958</v>
      </c>
      <c r="C35" s="54">
        <v>100</v>
      </c>
      <c r="D35" s="54">
        <v>108</v>
      </c>
      <c r="E35" s="54">
        <v>107</v>
      </c>
      <c r="F35" s="54">
        <v>107</v>
      </c>
      <c r="G35" s="54">
        <v>111</v>
      </c>
      <c r="H35" s="54">
        <v>119</v>
      </c>
      <c r="I35" s="54">
        <v>113</v>
      </c>
      <c r="J35" s="37">
        <v>108</v>
      </c>
      <c r="K35" s="54">
        <v>94</v>
      </c>
      <c r="L35" s="54">
        <v>83</v>
      </c>
      <c r="M35" s="54">
        <v>80</v>
      </c>
      <c r="N35" s="54">
        <v>83</v>
      </c>
      <c r="O35" s="54">
        <v>79</v>
      </c>
      <c r="P35" s="54">
        <v>68</v>
      </c>
      <c r="Q35" s="54">
        <v>67</v>
      </c>
      <c r="R35" s="54">
        <f t="shared" ref="R35:R56" si="2">Q35-P35</f>
        <v>-1</v>
      </c>
      <c r="S35" s="108">
        <f t="shared" ref="S35:S56" si="3">(Q35/P35)-1</f>
        <v>-1.4705882352941124E-2</v>
      </c>
      <c r="T35" s="1"/>
      <c r="V35" s="236"/>
      <c r="W35" s="443"/>
    </row>
    <row r="36" spans="1:23" s="51" customFormat="1" ht="15" x14ac:dyDescent="0.25">
      <c r="A36" s="32">
        <v>1921</v>
      </c>
      <c r="B36" s="113" t="s">
        <v>960</v>
      </c>
      <c r="C36" s="54">
        <v>499</v>
      </c>
      <c r="D36" s="54">
        <v>509</v>
      </c>
      <c r="E36" s="54">
        <v>455</v>
      </c>
      <c r="F36" s="54">
        <v>423</v>
      </c>
      <c r="G36" s="54">
        <v>440</v>
      </c>
      <c r="H36" s="54">
        <v>423</v>
      </c>
      <c r="I36" s="54">
        <v>398</v>
      </c>
      <c r="J36" s="37">
        <v>416</v>
      </c>
      <c r="K36" s="54">
        <v>393</v>
      </c>
      <c r="L36" s="54">
        <v>388</v>
      </c>
      <c r="M36" s="54">
        <v>350</v>
      </c>
      <c r="N36" s="54">
        <v>353</v>
      </c>
      <c r="O36" s="54">
        <v>354</v>
      </c>
      <c r="P36" s="54">
        <v>343</v>
      </c>
      <c r="Q36" s="54">
        <v>337</v>
      </c>
      <c r="R36" s="54">
        <f t="shared" si="2"/>
        <v>-6</v>
      </c>
      <c r="S36" s="108">
        <f t="shared" si="3"/>
        <v>-1.7492711370262426E-2</v>
      </c>
      <c r="T36" s="1"/>
      <c r="V36" s="236"/>
      <c r="W36" s="443"/>
    </row>
    <row r="37" spans="1:23" s="51" customFormat="1" ht="15" x14ac:dyDescent="0.25">
      <c r="A37" s="32">
        <v>1909</v>
      </c>
      <c r="B37" s="206" t="s">
        <v>959</v>
      </c>
      <c r="C37" s="54">
        <v>165</v>
      </c>
      <c r="D37" s="54">
        <v>168</v>
      </c>
      <c r="E37" s="54">
        <v>161</v>
      </c>
      <c r="F37" s="54">
        <v>155</v>
      </c>
      <c r="G37" s="54">
        <v>175</v>
      </c>
      <c r="H37" s="54">
        <v>170</v>
      </c>
      <c r="I37" s="54">
        <v>164</v>
      </c>
      <c r="J37" s="37">
        <v>161</v>
      </c>
      <c r="K37" s="54">
        <v>156</v>
      </c>
      <c r="L37" s="54">
        <v>147</v>
      </c>
      <c r="M37" s="54">
        <v>138</v>
      </c>
      <c r="N37" s="54">
        <v>130</v>
      </c>
      <c r="O37" s="54">
        <v>120</v>
      </c>
      <c r="P37" s="54">
        <v>129</v>
      </c>
      <c r="Q37" s="54">
        <v>126</v>
      </c>
      <c r="R37" s="54">
        <f t="shared" si="2"/>
        <v>-3</v>
      </c>
      <c r="S37" s="108">
        <f t="shared" si="3"/>
        <v>-2.3255813953488413E-2</v>
      </c>
      <c r="T37" s="1"/>
      <c r="V37" s="236"/>
      <c r="W37" s="443"/>
    </row>
    <row r="38" spans="1:23" s="51" customFormat="1" ht="15" x14ac:dyDescent="0.25">
      <c r="A38" s="32">
        <v>1908</v>
      </c>
      <c r="B38" s="111" t="s">
        <v>964</v>
      </c>
      <c r="C38" s="54">
        <v>30</v>
      </c>
      <c r="D38" s="54">
        <v>32</v>
      </c>
      <c r="E38" s="54">
        <v>32</v>
      </c>
      <c r="F38" s="54">
        <v>35</v>
      </c>
      <c r="G38" s="54">
        <v>32</v>
      </c>
      <c r="H38" s="54">
        <v>35</v>
      </c>
      <c r="I38" s="54">
        <v>35</v>
      </c>
      <c r="J38" s="37">
        <v>33</v>
      </c>
      <c r="K38" s="54">
        <v>35</v>
      </c>
      <c r="L38" s="54">
        <v>35</v>
      </c>
      <c r="M38" s="54">
        <v>22</v>
      </c>
      <c r="N38" s="54">
        <v>23</v>
      </c>
      <c r="O38" s="54">
        <v>24</v>
      </c>
      <c r="P38" s="54">
        <v>23</v>
      </c>
      <c r="Q38" s="54">
        <v>22</v>
      </c>
      <c r="R38" s="54">
        <f t="shared" si="2"/>
        <v>-1</v>
      </c>
      <c r="S38" s="108">
        <f t="shared" si="3"/>
        <v>-4.3478260869565188E-2</v>
      </c>
      <c r="T38" s="1"/>
      <c r="V38" s="236"/>
      <c r="W38" s="443"/>
    </row>
    <row r="39" spans="1:23" s="51" customFormat="1" ht="15" x14ac:dyDescent="0.25">
      <c r="A39" s="32">
        <v>1902</v>
      </c>
      <c r="B39" s="113" t="s">
        <v>1434</v>
      </c>
      <c r="C39" s="54">
        <v>31</v>
      </c>
      <c r="D39" s="54">
        <v>32</v>
      </c>
      <c r="E39" s="54">
        <v>24</v>
      </c>
      <c r="F39" s="54">
        <v>22</v>
      </c>
      <c r="G39" s="54">
        <v>35</v>
      </c>
      <c r="H39" s="54">
        <v>39</v>
      </c>
      <c r="I39" s="54">
        <v>31</v>
      </c>
      <c r="J39" s="37">
        <v>30</v>
      </c>
      <c r="K39" s="54">
        <v>28</v>
      </c>
      <c r="L39" s="54">
        <v>23</v>
      </c>
      <c r="M39" s="54">
        <v>25</v>
      </c>
      <c r="N39" s="54">
        <v>22</v>
      </c>
      <c r="O39" s="54">
        <v>20</v>
      </c>
      <c r="P39" s="54">
        <v>22</v>
      </c>
      <c r="Q39" s="54">
        <v>21</v>
      </c>
      <c r="R39" s="54">
        <f t="shared" si="2"/>
        <v>-1</v>
      </c>
      <c r="S39" s="108">
        <f t="shared" si="3"/>
        <v>-4.5454545454545414E-2</v>
      </c>
      <c r="T39" s="1"/>
      <c r="V39" s="236"/>
      <c r="W39" s="443"/>
    </row>
    <row r="40" spans="1:23" s="51" customFormat="1" ht="15" x14ac:dyDescent="0.25">
      <c r="A40" s="205">
        <v>1903</v>
      </c>
      <c r="B40" s="111" t="s">
        <v>962</v>
      </c>
      <c r="C40" s="54">
        <v>19</v>
      </c>
      <c r="D40" s="54">
        <v>24</v>
      </c>
      <c r="E40" s="54">
        <v>23</v>
      </c>
      <c r="F40" s="54">
        <v>25</v>
      </c>
      <c r="G40" s="54">
        <v>47</v>
      </c>
      <c r="H40" s="54">
        <v>33</v>
      </c>
      <c r="I40" s="54">
        <v>30</v>
      </c>
      <c r="J40" s="37">
        <v>34</v>
      </c>
      <c r="K40" s="54">
        <v>19</v>
      </c>
      <c r="L40" s="54">
        <v>20</v>
      </c>
      <c r="M40" s="54">
        <v>22</v>
      </c>
      <c r="N40" s="54">
        <v>22</v>
      </c>
      <c r="O40" s="54">
        <v>27</v>
      </c>
      <c r="P40" s="54">
        <v>21</v>
      </c>
      <c r="Q40" s="54">
        <v>20</v>
      </c>
      <c r="R40" s="54">
        <f t="shared" si="2"/>
        <v>-1</v>
      </c>
      <c r="S40" s="108">
        <f t="shared" si="3"/>
        <v>-4.7619047619047672E-2</v>
      </c>
      <c r="T40" s="1"/>
      <c r="V40" s="236"/>
      <c r="W40" s="443"/>
    </row>
    <row r="41" spans="1:23" s="51" customFormat="1" ht="15" x14ac:dyDescent="0.25">
      <c r="A41" s="32">
        <v>31692</v>
      </c>
      <c r="B41" s="111" t="s">
        <v>944</v>
      </c>
      <c r="C41" s="54">
        <v>19</v>
      </c>
      <c r="D41" s="54">
        <v>24</v>
      </c>
      <c r="E41" s="54">
        <v>20</v>
      </c>
      <c r="F41" s="54">
        <v>21</v>
      </c>
      <c r="G41" s="54">
        <v>19</v>
      </c>
      <c r="H41" s="54">
        <v>19</v>
      </c>
      <c r="I41" s="54">
        <v>25</v>
      </c>
      <c r="J41" s="37">
        <v>28</v>
      </c>
      <c r="K41" s="54">
        <v>25</v>
      </c>
      <c r="L41" s="54">
        <v>27</v>
      </c>
      <c r="M41" s="54">
        <v>20</v>
      </c>
      <c r="N41" s="54">
        <v>21</v>
      </c>
      <c r="O41" s="54">
        <v>20</v>
      </c>
      <c r="P41" s="54">
        <v>19</v>
      </c>
      <c r="Q41" s="54">
        <v>18</v>
      </c>
      <c r="R41" s="54">
        <f t="shared" si="2"/>
        <v>-1</v>
      </c>
      <c r="S41" s="108">
        <f t="shared" si="3"/>
        <v>-5.2631578947368474E-2</v>
      </c>
      <c r="T41" s="1"/>
      <c r="V41" s="236"/>
      <c r="W41" s="443"/>
    </row>
    <row r="42" spans="1:23" s="51" customFormat="1" ht="15" x14ac:dyDescent="0.25">
      <c r="A42" s="32">
        <v>55233</v>
      </c>
      <c r="B42" s="110" t="s">
        <v>949</v>
      </c>
      <c r="C42" s="54">
        <v>21</v>
      </c>
      <c r="D42" s="54">
        <v>13</v>
      </c>
      <c r="E42" s="54">
        <v>13</v>
      </c>
      <c r="F42" s="54">
        <v>12</v>
      </c>
      <c r="G42" s="54">
        <v>15</v>
      </c>
      <c r="H42" s="54">
        <v>18</v>
      </c>
      <c r="I42" s="54">
        <v>17</v>
      </c>
      <c r="J42" s="37">
        <v>16</v>
      </c>
      <c r="K42" s="54">
        <v>19</v>
      </c>
      <c r="L42" s="54">
        <v>17</v>
      </c>
      <c r="M42" s="54">
        <v>17</v>
      </c>
      <c r="N42" s="54">
        <v>18</v>
      </c>
      <c r="O42" s="54">
        <v>16</v>
      </c>
      <c r="P42" s="54">
        <v>17</v>
      </c>
      <c r="Q42" s="54">
        <v>16</v>
      </c>
      <c r="R42" s="54">
        <f t="shared" si="2"/>
        <v>-1</v>
      </c>
      <c r="S42" s="108">
        <f t="shared" si="3"/>
        <v>-5.8823529411764719E-2</v>
      </c>
      <c r="T42" s="1"/>
      <c r="V42" s="236"/>
      <c r="W42" s="443"/>
    </row>
    <row r="43" spans="1:23" s="51" customFormat="1" ht="15" x14ac:dyDescent="0.25">
      <c r="A43" s="32">
        <v>31014</v>
      </c>
      <c r="B43" s="111" t="s">
        <v>983</v>
      </c>
      <c r="C43" s="54">
        <v>25</v>
      </c>
      <c r="D43" s="54">
        <v>27</v>
      </c>
      <c r="E43" s="54">
        <v>21</v>
      </c>
      <c r="F43" s="54">
        <v>21</v>
      </c>
      <c r="G43" s="54">
        <v>24</v>
      </c>
      <c r="H43" s="54">
        <v>27</v>
      </c>
      <c r="I43" s="54">
        <v>30</v>
      </c>
      <c r="J43" s="37">
        <v>33</v>
      </c>
      <c r="K43" s="54">
        <v>35</v>
      </c>
      <c r="L43" s="54">
        <v>28</v>
      </c>
      <c r="M43" s="54">
        <v>31</v>
      </c>
      <c r="N43" s="54">
        <v>30</v>
      </c>
      <c r="O43" s="54">
        <v>29</v>
      </c>
      <c r="P43" s="54">
        <v>27</v>
      </c>
      <c r="Q43" s="54">
        <v>25</v>
      </c>
      <c r="R43" s="54">
        <f t="shared" si="2"/>
        <v>-2</v>
      </c>
      <c r="S43" s="108">
        <f t="shared" si="3"/>
        <v>-7.407407407407407E-2</v>
      </c>
      <c r="T43" s="1"/>
      <c r="V43" s="236"/>
      <c r="W43" s="443"/>
    </row>
    <row r="44" spans="1:23" s="51" customFormat="1" ht="15" x14ac:dyDescent="0.25">
      <c r="A44" s="32">
        <v>1926</v>
      </c>
      <c r="B44" s="114" t="s">
        <v>979</v>
      </c>
      <c r="C44" s="54">
        <v>104</v>
      </c>
      <c r="D44" s="54">
        <v>112</v>
      </c>
      <c r="E44" s="54">
        <v>107</v>
      </c>
      <c r="F44" s="54">
        <v>113</v>
      </c>
      <c r="G44" s="54">
        <v>108</v>
      </c>
      <c r="H44" s="54">
        <v>100</v>
      </c>
      <c r="I44" s="54">
        <v>92</v>
      </c>
      <c r="J44" s="37">
        <v>93</v>
      </c>
      <c r="K44" s="54">
        <v>94</v>
      </c>
      <c r="L44" s="54">
        <v>86</v>
      </c>
      <c r="M44" s="54">
        <v>83</v>
      </c>
      <c r="N44" s="54">
        <v>73</v>
      </c>
      <c r="O44" s="54">
        <v>71</v>
      </c>
      <c r="P44" s="54">
        <v>69</v>
      </c>
      <c r="Q44" s="54">
        <v>63</v>
      </c>
      <c r="R44" s="54">
        <f t="shared" si="2"/>
        <v>-6</v>
      </c>
      <c r="S44" s="108">
        <f t="shared" si="3"/>
        <v>-8.6956521739130488E-2</v>
      </c>
      <c r="T44" s="1"/>
      <c r="V44" s="236"/>
      <c r="W44" s="443"/>
    </row>
    <row r="45" spans="1:23" s="51" customFormat="1" ht="15" x14ac:dyDescent="0.25">
      <c r="A45" s="32">
        <v>1922</v>
      </c>
      <c r="B45" s="109" t="s">
        <v>939</v>
      </c>
      <c r="C45" s="54">
        <v>41</v>
      </c>
      <c r="D45" s="54">
        <v>36</v>
      </c>
      <c r="E45" s="54">
        <v>35</v>
      </c>
      <c r="F45" s="54">
        <v>35</v>
      </c>
      <c r="G45" s="54">
        <v>30</v>
      </c>
      <c r="H45" s="54">
        <v>32</v>
      </c>
      <c r="I45" s="54">
        <v>34</v>
      </c>
      <c r="J45" s="37">
        <v>31</v>
      </c>
      <c r="K45" s="54">
        <v>34</v>
      </c>
      <c r="L45" s="54">
        <v>32</v>
      </c>
      <c r="M45" s="54">
        <v>21</v>
      </c>
      <c r="N45" s="54">
        <v>21</v>
      </c>
      <c r="O45" s="54">
        <v>24</v>
      </c>
      <c r="P45" s="54">
        <v>23</v>
      </c>
      <c r="Q45" s="54">
        <v>21</v>
      </c>
      <c r="R45" s="54">
        <f t="shared" si="2"/>
        <v>-2</v>
      </c>
      <c r="S45" s="108">
        <f t="shared" si="3"/>
        <v>-8.6956521739130488E-2</v>
      </c>
      <c r="T45" s="1" t="s">
        <v>1517</v>
      </c>
      <c r="V45" s="236"/>
      <c r="W45" s="443"/>
    </row>
    <row r="46" spans="1:23" s="51" customFormat="1" ht="15" x14ac:dyDescent="0.25">
      <c r="A46" s="32">
        <v>1899</v>
      </c>
      <c r="B46" s="113" t="s">
        <v>948</v>
      </c>
      <c r="C46" s="54">
        <v>68</v>
      </c>
      <c r="D46" s="54">
        <v>69</v>
      </c>
      <c r="E46" s="54">
        <v>64</v>
      </c>
      <c r="F46" s="54">
        <v>63</v>
      </c>
      <c r="G46" s="54">
        <v>61</v>
      </c>
      <c r="H46" s="54">
        <v>62</v>
      </c>
      <c r="I46" s="54">
        <v>61</v>
      </c>
      <c r="J46" s="37">
        <v>63</v>
      </c>
      <c r="K46" s="54">
        <v>67</v>
      </c>
      <c r="L46" s="54">
        <v>64</v>
      </c>
      <c r="M46" s="54">
        <v>57</v>
      </c>
      <c r="N46" s="54">
        <v>59</v>
      </c>
      <c r="O46" s="54">
        <v>63</v>
      </c>
      <c r="P46" s="54">
        <v>56</v>
      </c>
      <c r="Q46" s="54">
        <v>51</v>
      </c>
      <c r="R46" s="54">
        <f t="shared" si="2"/>
        <v>-5</v>
      </c>
      <c r="S46" s="108">
        <f t="shared" si="3"/>
        <v>-8.9285714285714302E-2</v>
      </c>
      <c r="T46" s="1"/>
      <c r="V46" s="236"/>
      <c r="W46" s="443"/>
    </row>
    <row r="47" spans="1:23" s="51" customFormat="1" ht="15" x14ac:dyDescent="0.25">
      <c r="A47" s="32">
        <v>1892</v>
      </c>
      <c r="B47" s="113" t="s">
        <v>976</v>
      </c>
      <c r="C47" s="54">
        <v>63</v>
      </c>
      <c r="D47" s="54">
        <v>65</v>
      </c>
      <c r="E47" s="54">
        <v>67</v>
      </c>
      <c r="F47" s="54">
        <v>71</v>
      </c>
      <c r="G47" s="54">
        <v>77</v>
      </c>
      <c r="H47" s="54">
        <v>87</v>
      </c>
      <c r="I47" s="54">
        <v>87</v>
      </c>
      <c r="J47" s="37">
        <v>84</v>
      </c>
      <c r="K47" s="54">
        <v>84</v>
      </c>
      <c r="L47" s="54">
        <v>89</v>
      </c>
      <c r="M47" s="54">
        <v>89</v>
      </c>
      <c r="N47" s="54">
        <v>79</v>
      </c>
      <c r="O47" s="54">
        <v>83</v>
      </c>
      <c r="P47" s="54">
        <v>78</v>
      </c>
      <c r="Q47" s="54">
        <v>71</v>
      </c>
      <c r="R47" s="54">
        <f t="shared" si="2"/>
        <v>-7</v>
      </c>
      <c r="S47" s="108">
        <f t="shared" si="3"/>
        <v>-8.9743589743589758E-2</v>
      </c>
      <c r="T47" s="1"/>
      <c r="V47" s="236"/>
      <c r="W47" s="443"/>
    </row>
    <row r="48" spans="1:23" s="51" customFormat="1" ht="15" x14ac:dyDescent="0.25">
      <c r="A48" s="32">
        <v>1919</v>
      </c>
      <c r="B48" s="206" t="s">
        <v>980</v>
      </c>
      <c r="C48" s="54">
        <v>88</v>
      </c>
      <c r="D48" s="54">
        <v>79</v>
      </c>
      <c r="E48" s="54">
        <v>79</v>
      </c>
      <c r="F48" s="54">
        <v>79</v>
      </c>
      <c r="G48" s="54">
        <v>82</v>
      </c>
      <c r="H48" s="54">
        <v>71</v>
      </c>
      <c r="I48" s="54">
        <v>64</v>
      </c>
      <c r="J48" s="37">
        <v>83</v>
      </c>
      <c r="K48" s="54">
        <v>66</v>
      </c>
      <c r="L48" s="54">
        <v>66</v>
      </c>
      <c r="M48" s="54">
        <v>68</v>
      </c>
      <c r="N48" s="54">
        <v>63</v>
      </c>
      <c r="O48" s="54">
        <v>70</v>
      </c>
      <c r="P48" s="54">
        <v>63</v>
      </c>
      <c r="Q48" s="54">
        <v>57</v>
      </c>
      <c r="R48" s="54">
        <f t="shared" si="2"/>
        <v>-6</v>
      </c>
      <c r="S48" s="108">
        <f t="shared" si="3"/>
        <v>-9.5238095238095233E-2</v>
      </c>
      <c r="T48" s="1"/>
      <c r="V48" s="236"/>
      <c r="W48" s="443"/>
    </row>
    <row r="49" spans="1:23" s="51" customFormat="1" ht="15" x14ac:dyDescent="0.25">
      <c r="A49" s="32">
        <v>28028</v>
      </c>
      <c r="B49" s="111" t="s">
        <v>981</v>
      </c>
      <c r="C49" s="54">
        <v>26</v>
      </c>
      <c r="D49" s="54">
        <v>27</v>
      </c>
      <c r="E49" s="54">
        <v>27</v>
      </c>
      <c r="F49" s="54">
        <v>23</v>
      </c>
      <c r="G49" s="54">
        <v>26</v>
      </c>
      <c r="H49" s="54">
        <v>26</v>
      </c>
      <c r="I49" s="54">
        <v>28</v>
      </c>
      <c r="J49" s="37">
        <v>28</v>
      </c>
      <c r="K49" s="54">
        <v>26</v>
      </c>
      <c r="L49" s="54">
        <v>21</v>
      </c>
      <c r="M49" s="54">
        <v>26</v>
      </c>
      <c r="N49" s="54">
        <v>23</v>
      </c>
      <c r="O49" s="54">
        <v>22</v>
      </c>
      <c r="P49" s="54">
        <v>20</v>
      </c>
      <c r="Q49" s="54">
        <v>18</v>
      </c>
      <c r="R49" s="54">
        <f t="shared" si="2"/>
        <v>-2</v>
      </c>
      <c r="S49" s="108">
        <f t="shared" si="3"/>
        <v>-9.9999999999999978E-2</v>
      </c>
      <c r="T49" s="1"/>
      <c r="V49" s="236"/>
      <c r="W49" s="443"/>
    </row>
    <row r="50" spans="1:23" s="51" customFormat="1" ht="15" x14ac:dyDescent="0.25">
      <c r="A50" s="32">
        <v>1927</v>
      </c>
      <c r="B50" s="111" t="s">
        <v>954</v>
      </c>
      <c r="C50" s="54">
        <v>35</v>
      </c>
      <c r="D50" s="54">
        <v>35</v>
      </c>
      <c r="E50" s="54">
        <v>47</v>
      </c>
      <c r="F50" s="54">
        <v>43</v>
      </c>
      <c r="G50" s="54">
        <v>34</v>
      </c>
      <c r="H50" s="54">
        <v>30</v>
      </c>
      <c r="I50" s="54">
        <v>28</v>
      </c>
      <c r="J50" s="37">
        <v>27</v>
      </c>
      <c r="K50" s="54">
        <v>25</v>
      </c>
      <c r="L50" s="54">
        <v>25</v>
      </c>
      <c r="M50" s="54">
        <v>27</v>
      </c>
      <c r="N50" s="54">
        <v>30</v>
      </c>
      <c r="O50" s="54">
        <v>22</v>
      </c>
      <c r="P50" s="54">
        <v>26</v>
      </c>
      <c r="Q50" s="54">
        <v>23</v>
      </c>
      <c r="R50" s="54">
        <f t="shared" si="2"/>
        <v>-3</v>
      </c>
      <c r="S50" s="108">
        <f t="shared" si="3"/>
        <v>-0.11538461538461542</v>
      </c>
      <c r="T50" s="1"/>
      <c r="V50" s="236"/>
      <c r="W50" s="443"/>
    </row>
    <row r="51" spans="1:23" s="51" customFormat="1" ht="15" x14ac:dyDescent="0.25">
      <c r="A51" s="32">
        <v>85667</v>
      </c>
      <c r="B51" s="206" t="s">
        <v>937</v>
      </c>
      <c r="C51" s="54"/>
      <c r="D51" s="54"/>
      <c r="E51" s="54"/>
      <c r="F51" s="54">
        <v>26</v>
      </c>
      <c r="G51" s="54">
        <v>23</v>
      </c>
      <c r="H51" s="54">
        <v>16</v>
      </c>
      <c r="I51" s="54">
        <v>18</v>
      </c>
      <c r="J51" s="37">
        <v>20</v>
      </c>
      <c r="K51" s="54">
        <v>20</v>
      </c>
      <c r="L51" s="54">
        <v>27</v>
      </c>
      <c r="M51" s="54">
        <v>27</v>
      </c>
      <c r="N51" s="54">
        <v>28</v>
      </c>
      <c r="O51" s="54">
        <v>32</v>
      </c>
      <c r="P51" s="54">
        <v>43</v>
      </c>
      <c r="Q51" s="54">
        <v>38</v>
      </c>
      <c r="R51" s="54">
        <f t="shared" si="2"/>
        <v>-5</v>
      </c>
      <c r="S51" s="108">
        <f t="shared" si="3"/>
        <v>-0.11627906976744184</v>
      </c>
      <c r="T51" s="1"/>
      <c r="V51" s="236"/>
      <c r="W51" s="443"/>
    </row>
    <row r="52" spans="1:23" s="51" customFormat="1" ht="15" x14ac:dyDescent="0.25">
      <c r="A52" s="32">
        <v>1895</v>
      </c>
      <c r="B52" s="109" t="s">
        <v>798</v>
      </c>
      <c r="C52" s="54">
        <v>26</v>
      </c>
      <c r="D52" s="54">
        <v>30</v>
      </c>
      <c r="E52" s="54">
        <v>32</v>
      </c>
      <c r="F52" s="54">
        <v>33</v>
      </c>
      <c r="G52" s="54">
        <v>35</v>
      </c>
      <c r="H52" s="54">
        <v>36</v>
      </c>
      <c r="I52" s="54">
        <v>32</v>
      </c>
      <c r="J52" s="37">
        <v>30</v>
      </c>
      <c r="K52" s="54">
        <v>30</v>
      </c>
      <c r="L52" s="54">
        <v>27</v>
      </c>
      <c r="M52" s="54">
        <v>26</v>
      </c>
      <c r="N52" s="54">
        <v>26</v>
      </c>
      <c r="O52" s="54">
        <v>29</v>
      </c>
      <c r="P52" s="54">
        <v>34</v>
      </c>
      <c r="Q52" s="54">
        <v>30</v>
      </c>
      <c r="R52" s="54">
        <f t="shared" si="2"/>
        <v>-4</v>
      </c>
      <c r="S52" s="108">
        <f t="shared" si="3"/>
        <v>-0.11764705882352944</v>
      </c>
      <c r="T52" s="1"/>
      <c r="V52" s="236"/>
      <c r="W52" s="443"/>
    </row>
    <row r="53" spans="1:23" s="51" customFormat="1" ht="15" x14ac:dyDescent="0.25">
      <c r="A53" s="32">
        <v>1891</v>
      </c>
      <c r="B53" s="206" t="s">
        <v>942</v>
      </c>
      <c r="C53" s="54">
        <v>34</v>
      </c>
      <c r="D53" s="54">
        <v>30</v>
      </c>
      <c r="E53" s="54">
        <v>23</v>
      </c>
      <c r="F53" s="54">
        <v>22</v>
      </c>
      <c r="G53" s="54">
        <v>22</v>
      </c>
      <c r="H53" s="54">
        <v>20</v>
      </c>
      <c r="I53" s="54">
        <v>21</v>
      </c>
      <c r="J53" s="37">
        <v>23</v>
      </c>
      <c r="K53" s="54">
        <v>21</v>
      </c>
      <c r="L53" s="54">
        <v>22</v>
      </c>
      <c r="M53" s="54">
        <v>25</v>
      </c>
      <c r="N53" s="54">
        <v>25</v>
      </c>
      <c r="O53" s="54">
        <v>27</v>
      </c>
      <c r="P53" s="54">
        <v>24</v>
      </c>
      <c r="Q53" s="54">
        <v>21</v>
      </c>
      <c r="R53" s="54">
        <f t="shared" si="2"/>
        <v>-3</v>
      </c>
      <c r="S53" s="108">
        <f t="shared" si="3"/>
        <v>-0.125</v>
      </c>
      <c r="T53" s="1"/>
      <c r="V53" s="236"/>
      <c r="W53" s="443"/>
    </row>
    <row r="54" spans="1:23" s="51" customFormat="1" ht="15" x14ac:dyDescent="0.25">
      <c r="A54" s="32">
        <v>1905</v>
      </c>
      <c r="B54" s="111" t="s">
        <v>950</v>
      </c>
      <c r="C54" s="54">
        <v>20</v>
      </c>
      <c r="D54" s="54">
        <v>17</v>
      </c>
      <c r="E54" s="54">
        <v>19</v>
      </c>
      <c r="F54" s="54">
        <v>21</v>
      </c>
      <c r="G54" s="54">
        <v>22</v>
      </c>
      <c r="H54" s="54">
        <v>19</v>
      </c>
      <c r="I54" s="54">
        <v>17</v>
      </c>
      <c r="J54" s="37">
        <v>21</v>
      </c>
      <c r="K54" s="54">
        <v>20</v>
      </c>
      <c r="L54" s="54">
        <v>23</v>
      </c>
      <c r="M54" s="54">
        <v>22</v>
      </c>
      <c r="N54" s="54">
        <v>22</v>
      </c>
      <c r="O54" s="54">
        <v>23</v>
      </c>
      <c r="P54" s="54">
        <v>22</v>
      </c>
      <c r="Q54" s="54">
        <v>18</v>
      </c>
      <c r="R54" s="54">
        <f t="shared" si="2"/>
        <v>-4</v>
      </c>
      <c r="S54" s="108">
        <f t="shared" si="3"/>
        <v>-0.18181818181818177</v>
      </c>
      <c r="T54" s="1"/>
      <c r="V54" s="236"/>
      <c r="W54" s="443"/>
    </row>
    <row r="55" spans="1:23" s="51" customFormat="1" ht="15" x14ac:dyDescent="0.25">
      <c r="A55" s="32">
        <v>31011</v>
      </c>
      <c r="B55" s="109" t="s">
        <v>984</v>
      </c>
      <c r="C55" s="54">
        <v>24</v>
      </c>
      <c r="D55" s="54">
        <v>22</v>
      </c>
      <c r="E55" s="54">
        <v>22</v>
      </c>
      <c r="F55" s="54">
        <v>27</v>
      </c>
      <c r="G55" s="54">
        <v>30</v>
      </c>
      <c r="H55" s="54">
        <v>32</v>
      </c>
      <c r="I55" s="54">
        <v>38</v>
      </c>
      <c r="J55" s="37">
        <v>34</v>
      </c>
      <c r="K55" s="54">
        <v>34</v>
      </c>
      <c r="L55" s="54">
        <v>29</v>
      </c>
      <c r="M55" s="54">
        <v>27</v>
      </c>
      <c r="N55" s="54">
        <v>35</v>
      </c>
      <c r="O55" s="54">
        <v>26</v>
      </c>
      <c r="P55" s="54">
        <v>29</v>
      </c>
      <c r="Q55" s="54">
        <v>23</v>
      </c>
      <c r="R55" s="54">
        <f t="shared" si="2"/>
        <v>-6</v>
      </c>
      <c r="S55" s="108">
        <f t="shared" si="3"/>
        <v>-0.2068965517241379</v>
      </c>
      <c r="T55" s="1"/>
      <c r="V55" s="236"/>
      <c r="W55" s="443"/>
    </row>
    <row r="56" spans="1:23" s="51" customFormat="1" ht="15" x14ac:dyDescent="0.25">
      <c r="A56" s="32">
        <v>224974</v>
      </c>
      <c r="B56" s="273" t="s">
        <v>1603</v>
      </c>
      <c r="C56" s="54"/>
      <c r="D56" s="54"/>
      <c r="E56" s="54"/>
      <c r="F56" s="54"/>
      <c r="G56" s="54"/>
      <c r="H56" s="54"/>
      <c r="I56" s="54"/>
      <c r="J56" s="37"/>
      <c r="K56" s="54"/>
      <c r="L56" s="54"/>
      <c r="M56" s="54"/>
      <c r="N56" s="54">
        <v>0</v>
      </c>
      <c r="O56" s="54">
        <v>19</v>
      </c>
      <c r="P56" s="54">
        <v>5</v>
      </c>
      <c r="Q56" s="54">
        <v>0</v>
      </c>
      <c r="R56" s="54">
        <f t="shared" si="2"/>
        <v>-5</v>
      </c>
      <c r="S56" s="108">
        <f t="shared" si="3"/>
        <v>-1</v>
      </c>
      <c r="T56" s="1" t="s">
        <v>1605</v>
      </c>
      <c r="V56" s="236"/>
      <c r="W56" s="443"/>
    </row>
    <row r="57" spans="1:23" s="51" customFormat="1" ht="15" x14ac:dyDescent="0.25">
      <c r="A57" s="32"/>
      <c r="B57" s="125"/>
      <c r="C57" s="54"/>
      <c r="D57" s="54"/>
      <c r="E57" s="54"/>
      <c r="F57" s="54"/>
      <c r="G57" s="54"/>
      <c r="H57" s="54"/>
      <c r="I57" s="54"/>
      <c r="J57" s="134"/>
      <c r="K57" s="54"/>
      <c r="L57" s="54"/>
      <c r="M57" s="54"/>
      <c r="N57" s="54"/>
      <c r="O57" s="54"/>
      <c r="P57" s="54"/>
      <c r="Q57" s="54"/>
      <c r="R57" s="54"/>
      <c r="S57" s="108"/>
      <c r="T57" s="1"/>
      <c r="V57" s="236"/>
      <c r="W57" s="443"/>
    </row>
    <row r="58" spans="1:23" s="51" customFormat="1" ht="15" x14ac:dyDescent="0.25">
      <c r="A58" s="32"/>
      <c r="B58" s="125"/>
      <c r="C58" s="54"/>
      <c r="D58" s="54"/>
      <c r="E58" s="54"/>
      <c r="F58" s="54"/>
      <c r="G58" s="54"/>
      <c r="H58" s="54"/>
      <c r="I58" s="54"/>
      <c r="J58" s="4"/>
      <c r="K58" s="54"/>
      <c r="L58" s="54"/>
      <c r="M58" s="54"/>
      <c r="N58" s="54"/>
      <c r="O58" s="54"/>
      <c r="P58" s="54"/>
      <c r="Q58" s="54"/>
      <c r="R58" s="54"/>
      <c r="S58" s="108"/>
      <c r="T58" s="1"/>
      <c r="V58" s="236"/>
      <c r="W58" s="443"/>
    </row>
    <row r="59" spans="1:23" s="51" customFormat="1" ht="15" x14ac:dyDescent="0.25">
      <c r="A59" s="32">
        <v>85026</v>
      </c>
      <c r="B59" s="135" t="s">
        <v>800</v>
      </c>
      <c r="C59" s="54"/>
      <c r="D59" s="54">
        <v>0</v>
      </c>
      <c r="E59" s="54">
        <v>25</v>
      </c>
      <c r="F59" s="54">
        <v>22</v>
      </c>
      <c r="G59" s="54">
        <v>23</v>
      </c>
      <c r="H59" s="54">
        <v>19</v>
      </c>
      <c r="I59" s="54">
        <v>22</v>
      </c>
      <c r="J59" s="36">
        <v>19</v>
      </c>
      <c r="K59" s="54">
        <v>16</v>
      </c>
      <c r="L59" s="54">
        <v>0</v>
      </c>
      <c r="M59" s="54"/>
      <c r="N59" s="54"/>
      <c r="O59" s="54"/>
      <c r="P59" s="54"/>
      <c r="Q59" s="54">
        <v>0</v>
      </c>
      <c r="R59" s="54"/>
      <c r="S59" s="108"/>
      <c r="T59" s="1"/>
      <c r="V59" s="236"/>
      <c r="W59" s="443"/>
    </row>
    <row r="60" spans="1:23" s="51" customFormat="1" ht="15" x14ac:dyDescent="0.25">
      <c r="A60" s="50"/>
      <c r="B60" s="23" t="s">
        <v>804</v>
      </c>
      <c r="C60" s="54">
        <v>15</v>
      </c>
      <c r="D60" s="54">
        <v>7</v>
      </c>
      <c r="E60" s="54">
        <v>4</v>
      </c>
      <c r="F60" s="54">
        <v>0</v>
      </c>
      <c r="G60" s="54"/>
      <c r="H60" s="54"/>
      <c r="I60" s="54"/>
      <c r="J60" s="71"/>
      <c r="K60" s="54"/>
      <c r="L60" s="54"/>
      <c r="M60" s="54"/>
      <c r="N60" s="54"/>
      <c r="O60" s="54"/>
      <c r="P60" s="54"/>
      <c r="Q60" s="54"/>
      <c r="R60" s="54"/>
      <c r="S60" s="108"/>
      <c r="T60" s="1"/>
      <c r="V60" s="236"/>
      <c r="W60" s="443"/>
    </row>
    <row r="61" spans="1:23" s="51" customFormat="1" ht="15" x14ac:dyDescent="0.25">
      <c r="A61" s="50"/>
      <c r="B61" s="23" t="s">
        <v>805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108"/>
      <c r="T61" s="1"/>
      <c r="V61" s="236"/>
      <c r="W61" s="443"/>
    </row>
    <row r="62" spans="1:23" s="51" customFormat="1" ht="15" x14ac:dyDescent="0.25">
      <c r="A62" s="50"/>
      <c r="B62" s="23" t="s">
        <v>806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108"/>
      <c r="T62" s="1"/>
      <c r="V62" s="236"/>
      <c r="W62" s="443"/>
    </row>
    <row r="63" spans="1:23" s="51" customFormat="1" ht="15" x14ac:dyDescent="0.25">
      <c r="A63" s="50">
        <v>90318</v>
      </c>
      <c r="B63" s="23" t="s">
        <v>974</v>
      </c>
      <c r="C63" s="54"/>
      <c r="D63" s="54"/>
      <c r="E63" s="54"/>
      <c r="F63" s="54"/>
      <c r="G63" s="54"/>
      <c r="H63" s="54"/>
      <c r="I63" s="54"/>
      <c r="J63" s="54">
        <v>0</v>
      </c>
      <c r="K63" s="54">
        <v>20</v>
      </c>
      <c r="L63" s="54">
        <v>18</v>
      </c>
      <c r="M63" s="54">
        <v>12</v>
      </c>
      <c r="N63" s="54">
        <v>0</v>
      </c>
      <c r="O63" s="54"/>
      <c r="P63" s="54"/>
      <c r="Q63" s="54">
        <v>0</v>
      </c>
      <c r="R63" s="54"/>
      <c r="S63" s="108"/>
      <c r="T63" s="1" t="s">
        <v>1522</v>
      </c>
      <c r="V63" s="236"/>
      <c r="W63" s="443"/>
    </row>
    <row r="64" spans="1:23" s="51" customFormat="1" ht="15" x14ac:dyDescent="0.25">
      <c r="A64" s="50">
        <v>224233</v>
      </c>
      <c r="B64" s="23" t="s">
        <v>1524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>
        <v>0</v>
      </c>
      <c r="N64" s="54">
        <v>19</v>
      </c>
      <c r="O64" s="54">
        <v>12</v>
      </c>
      <c r="P64" s="54">
        <v>2</v>
      </c>
      <c r="Q64" s="54">
        <v>0</v>
      </c>
      <c r="R64" s="54">
        <v>-2</v>
      </c>
      <c r="S64" s="108"/>
      <c r="T64" s="1" t="s">
        <v>1662</v>
      </c>
      <c r="V64" s="236">
        <f>+P64-O64</f>
        <v>-10</v>
      </c>
      <c r="W64" s="443">
        <f>+V64/O64</f>
        <v>-0.83333333333333337</v>
      </c>
    </row>
    <row r="65" spans="1:23" s="51" customFormat="1" ht="15" x14ac:dyDescent="0.25">
      <c r="A65" s="50"/>
      <c r="B65" s="23" t="s">
        <v>803</v>
      </c>
      <c r="C65" s="54">
        <v>10</v>
      </c>
      <c r="D65" s="54">
        <v>12</v>
      </c>
      <c r="E65" s="54">
        <v>15</v>
      </c>
      <c r="F65" s="54">
        <v>12</v>
      </c>
      <c r="G65" s="54">
        <v>9</v>
      </c>
      <c r="H65" s="54">
        <v>0</v>
      </c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137"/>
      <c r="T65" s="1"/>
      <c r="V65" s="236"/>
      <c r="W65" s="443"/>
    </row>
    <row r="66" spans="1:23" s="51" customFormat="1" ht="15" x14ac:dyDescent="0.25">
      <c r="A66" s="32">
        <v>23193</v>
      </c>
      <c r="B66" s="23" t="s">
        <v>947</v>
      </c>
      <c r="C66" s="54">
        <v>40</v>
      </c>
      <c r="D66" s="54">
        <v>41</v>
      </c>
      <c r="E66" s="54">
        <v>36</v>
      </c>
      <c r="F66" s="54">
        <v>34</v>
      </c>
      <c r="G66" s="54">
        <v>32</v>
      </c>
      <c r="H66" s="54">
        <v>22</v>
      </c>
      <c r="I66" s="54">
        <v>22</v>
      </c>
      <c r="J66" s="37">
        <v>18</v>
      </c>
      <c r="K66" s="54">
        <v>16</v>
      </c>
      <c r="L66" s="54">
        <v>14</v>
      </c>
      <c r="M66" s="54">
        <v>0</v>
      </c>
      <c r="N66" s="54"/>
      <c r="O66" s="54"/>
      <c r="P66" s="54"/>
      <c r="Q66" s="54">
        <v>0</v>
      </c>
      <c r="R66" s="54"/>
      <c r="S66" s="108"/>
      <c r="T66" s="1" t="s">
        <v>1518</v>
      </c>
      <c r="V66" s="236"/>
      <c r="W66" s="443"/>
    </row>
    <row r="67" spans="1:23" s="51" customFormat="1" ht="15" x14ac:dyDescent="0.25">
      <c r="A67" s="32">
        <v>86242</v>
      </c>
      <c r="B67" s="23" t="s">
        <v>972</v>
      </c>
      <c r="C67" s="54"/>
      <c r="D67" s="54"/>
      <c r="E67" s="54"/>
      <c r="F67" s="54"/>
      <c r="G67" s="54">
        <v>20</v>
      </c>
      <c r="H67" s="54">
        <v>28</v>
      </c>
      <c r="I67" s="54">
        <v>32</v>
      </c>
      <c r="J67" s="36">
        <v>36</v>
      </c>
      <c r="K67" s="54">
        <v>25</v>
      </c>
      <c r="L67" s="54">
        <v>16</v>
      </c>
      <c r="M67" s="54">
        <v>13</v>
      </c>
      <c r="N67" s="54">
        <v>9</v>
      </c>
      <c r="O67" s="54">
        <v>0</v>
      </c>
      <c r="P67" s="54">
        <v>0</v>
      </c>
      <c r="Q67" s="54">
        <v>0</v>
      </c>
      <c r="R67" s="54"/>
      <c r="S67" s="108"/>
      <c r="T67" s="1" t="s">
        <v>1602</v>
      </c>
      <c r="V67" s="236"/>
      <c r="W67" s="443"/>
    </row>
    <row r="68" spans="1:23" s="51" customFormat="1" ht="15" x14ac:dyDescent="0.25">
      <c r="A68" s="32"/>
      <c r="B68" s="135" t="s">
        <v>801</v>
      </c>
      <c r="C68" s="54">
        <v>23</v>
      </c>
      <c r="D68" s="54">
        <v>23</v>
      </c>
      <c r="E68" s="54">
        <v>19</v>
      </c>
      <c r="F68" s="54">
        <v>22</v>
      </c>
      <c r="G68" s="54">
        <v>19</v>
      </c>
      <c r="H68" s="54">
        <v>9</v>
      </c>
      <c r="I68" s="54">
        <v>9</v>
      </c>
      <c r="J68" s="36">
        <v>10</v>
      </c>
      <c r="K68" s="54"/>
      <c r="L68" s="54"/>
      <c r="M68" s="54"/>
      <c r="N68" s="54"/>
      <c r="O68" s="54"/>
      <c r="P68" s="54"/>
      <c r="Q68" s="54"/>
      <c r="R68" s="54"/>
      <c r="S68" s="137"/>
      <c r="T68" s="1"/>
    </row>
    <row r="69" spans="1:23" s="51" customFormat="1" ht="15" x14ac:dyDescent="0.25">
      <c r="A69" s="50"/>
      <c r="B69" s="23" t="s">
        <v>807</v>
      </c>
      <c r="C69" s="54"/>
      <c r="D69" s="54"/>
      <c r="E69" s="54"/>
      <c r="F69" s="54"/>
      <c r="G69" s="54"/>
      <c r="H69" s="54"/>
      <c r="I69" s="54"/>
      <c r="J69" s="71"/>
      <c r="K69" s="54"/>
      <c r="L69" s="54"/>
      <c r="M69" s="54"/>
      <c r="N69" s="54"/>
      <c r="O69" s="54"/>
      <c r="P69" s="54"/>
      <c r="Q69" s="54"/>
      <c r="R69" s="54"/>
      <c r="S69" s="108"/>
      <c r="T69" s="1"/>
    </row>
    <row r="70" spans="1:23" s="51" customFormat="1" ht="15" x14ac:dyDescent="0.25">
      <c r="A70" s="50"/>
      <c r="B70" s="23" t="s">
        <v>808</v>
      </c>
      <c r="C70" s="54">
        <v>12</v>
      </c>
      <c r="D70" s="54">
        <v>13</v>
      </c>
      <c r="E70" s="54">
        <v>12</v>
      </c>
      <c r="F70" s="54">
        <v>0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137"/>
      <c r="T70" s="1"/>
    </row>
    <row r="71" spans="1:23" s="51" customFormat="1" ht="15" x14ac:dyDescent="0.25">
      <c r="A71" s="50"/>
      <c r="B71" s="23" t="s">
        <v>809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137"/>
      <c r="T71" s="1"/>
    </row>
    <row r="72" spans="1:23" s="51" customFormat="1" ht="15" x14ac:dyDescent="0.25">
      <c r="A72" s="50"/>
      <c r="B72" s="23" t="s">
        <v>810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137"/>
      <c r="T72" s="1"/>
    </row>
    <row r="73" spans="1:23" s="51" customFormat="1" ht="15" x14ac:dyDescent="0.25">
      <c r="A73" s="50"/>
      <c r="B73" s="23" t="s">
        <v>811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137"/>
      <c r="T73" s="1"/>
    </row>
    <row r="74" spans="1:23" s="51" customFormat="1" ht="15" x14ac:dyDescent="0.25">
      <c r="A74" s="50"/>
      <c r="B74" s="23" t="s">
        <v>813</v>
      </c>
      <c r="C74" s="54">
        <v>51</v>
      </c>
      <c r="D74" s="54">
        <v>48</v>
      </c>
      <c r="E74" s="54">
        <v>46</v>
      </c>
      <c r="F74" s="54">
        <v>46</v>
      </c>
      <c r="G74" s="54">
        <v>46</v>
      </c>
      <c r="H74" s="54">
        <v>39</v>
      </c>
      <c r="I74" s="54">
        <v>0</v>
      </c>
      <c r="J74" s="4"/>
      <c r="K74" s="54"/>
      <c r="L74" s="54"/>
      <c r="M74" s="54"/>
      <c r="N74" s="54"/>
      <c r="O74" s="54"/>
      <c r="P74" s="54"/>
      <c r="Q74" s="54"/>
      <c r="R74" s="54"/>
      <c r="S74" s="137"/>
      <c r="T74" s="1"/>
    </row>
    <row r="75" spans="1:23" s="51" customFormat="1" ht="15" x14ac:dyDescent="0.25">
      <c r="A75" s="32"/>
      <c r="B75" s="135" t="s">
        <v>802</v>
      </c>
      <c r="C75" s="54">
        <v>3</v>
      </c>
      <c r="D75" s="54">
        <v>14</v>
      </c>
      <c r="E75" s="54">
        <v>12</v>
      </c>
      <c r="F75" s="54">
        <v>5</v>
      </c>
      <c r="G75" s="54">
        <v>5</v>
      </c>
      <c r="H75" s="54">
        <v>7</v>
      </c>
      <c r="I75" s="54">
        <v>5</v>
      </c>
      <c r="J75" s="36">
        <v>5</v>
      </c>
      <c r="K75" s="54">
        <v>0</v>
      </c>
      <c r="L75" s="54"/>
      <c r="M75" s="54"/>
      <c r="N75" s="54"/>
      <c r="O75" s="54"/>
      <c r="P75" s="54"/>
      <c r="Q75" s="54"/>
      <c r="R75" s="54"/>
      <c r="S75" s="137"/>
      <c r="T75" s="1"/>
    </row>
    <row r="76" spans="1:23" s="51" customFormat="1" ht="15" x14ac:dyDescent="0.25">
      <c r="A76" s="32">
        <v>82716</v>
      </c>
      <c r="B76" s="135" t="s">
        <v>971</v>
      </c>
      <c r="C76" s="54">
        <v>8</v>
      </c>
      <c r="D76" s="54">
        <v>9</v>
      </c>
      <c r="E76" s="54">
        <v>3</v>
      </c>
      <c r="F76" s="54">
        <v>6</v>
      </c>
      <c r="G76" s="54">
        <v>6</v>
      </c>
      <c r="H76" s="54">
        <v>11</v>
      </c>
      <c r="I76" s="54">
        <v>9</v>
      </c>
      <c r="J76" s="36">
        <v>6</v>
      </c>
      <c r="K76" s="54">
        <v>4</v>
      </c>
      <c r="L76" s="54">
        <v>0</v>
      </c>
      <c r="M76" s="54"/>
      <c r="N76" s="54"/>
      <c r="O76" s="54"/>
      <c r="P76" s="54"/>
      <c r="Q76" s="54">
        <v>0</v>
      </c>
      <c r="R76" s="54"/>
      <c r="S76" s="137"/>
      <c r="T76" s="1"/>
    </row>
    <row r="77" spans="1:23" s="51" customFormat="1" ht="15" x14ac:dyDescent="0.25">
      <c r="A77" s="32"/>
      <c r="B77" s="23" t="s">
        <v>812</v>
      </c>
      <c r="C77" s="54"/>
      <c r="D77" s="54"/>
      <c r="E77" s="54"/>
      <c r="F77" s="54"/>
      <c r="G77" s="54"/>
      <c r="H77" s="54"/>
      <c r="I77" s="54"/>
      <c r="J77" s="36"/>
      <c r="K77" s="54"/>
      <c r="L77" s="54"/>
      <c r="M77" s="54"/>
      <c r="N77" s="54"/>
      <c r="O77" s="54"/>
      <c r="P77" s="54"/>
      <c r="Q77" s="54"/>
      <c r="R77" s="54"/>
      <c r="S77" s="137"/>
      <c r="T77" s="1"/>
    </row>
    <row r="78" spans="1:23" s="51" customFormat="1" ht="15" x14ac:dyDescent="0.25">
      <c r="A78" s="50"/>
      <c r="B78" s="116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108"/>
      <c r="T78" s="1"/>
    </row>
    <row r="79" spans="1:23" s="51" customFormat="1" ht="15" x14ac:dyDescent="0.25">
      <c r="A79" s="32"/>
      <c r="B79" s="116"/>
      <c r="C79" s="54"/>
      <c r="D79" s="54"/>
      <c r="E79" s="54"/>
      <c r="F79" s="54"/>
      <c r="G79" s="54"/>
      <c r="H79" s="54"/>
      <c r="I79" s="54"/>
      <c r="J79" s="37"/>
      <c r="K79" s="54"/>
      <c r="L79" s="54"/>
      <c r="M79" s="54"/>
      <c r="N79" s="54"/>
      <c r="O79" s="54"/>
      <c r="P79" s="54"/>
      <c r="Q79" s="54"/>
      <c r="R79" s="54"/>
      <c r="S79" s="108"/>
      <c r="T79" s="1"/>
    </row>
    <row r="80" spans="1:23" s="51" customFormat="1" ht="15.75" thickBot="1" x14ac:dyDescent="0.3">
      <c r="A80" s="50"/>
      <c r="B80" s="116" t="s">
        <v>1406</v>
      </c>
      <c r="C80" s="54">
        <f t="shared" ref="C80:M80" si="4">SUM(C3:C79)</f>
        <v>2545</v>
      </c>
      <c r="D80" s="56">
        <f t="shared" si="4"/>
        <v>2611</v>
      </c>
      <c r="E80" s="57">
        <f t="shared" si="4"/>
        <v>2539</v>
      </c>
      <c r="F80" s="57">
        <f t="shared" si="4"/>
        <v>2494</v>
      </c>
      <c r="G80" s="56">
        <f t="shared" si="4"/>
        <v>2574</v>
      </c>
      <c r="H80" s="56">
        <f t="shared" si="4"/>
        <v>2575</v>
      </c>
      <c r="I80" s="57">
        <f t="shared" si="4"/>
        <v>2470</v>
      </c>
      <c r="J80" s="56">
        <f t="shared" si="4"/>
        <v>2523</v>
      </c>
      <c r="K80" s="57">
        <f t="shared" si="4"/>
        <v>2471</v>
      </c>
      <c r="L80" s="57">
        <f t="shared" si="4"/>
        <v>2378</v>
      </c>
      <c r="M80" s="57">
        <f t="shared" si="4"/>
        <v>2258</v>
      </c>
      <c r="N80" s="56">
        <v>2284</v>
      </c>
      <c r="O80" s="56">
        <v>2285</v>
      </c>
      <c r="P80" s="57">
        <v>2240</v>
      </c>
      <c r="Q80" s="54">
        <v>2257</v>
      </c>
      <c r="R80" s="54">
        <f>SUM(R$3:R79)</f>
        <v>12</v>
      </c>
      <c r="S80" s="108">
        <f>(Q80/P80)-1</f>
        <v>7.5892857142856318E-3</v>
      </c>
      <c r="T80" s="1"/>
      <c r="V80" s="444">
        <f>SUM(V$3:V79)</f>
        <v>-10</v>
      </c>
    </row>
    <row r="81" spans="1:20" s="51" customFormat="1" ht="15.75" thickTop="1" x14ac:dyDescent="0.25">
      <c r="A81" s="50"/>
      <c r="B81" s="124"/>
      <c r="C81" s="54"/>
      <c r="D81" s="54">
        <f t="shared" ref="D81:J81" si="5">SUM(D80-C80)</f>
        <v>66</v>
      </c>
      <c r="E81" s="54">
        <f t="shared" si="5"/>
        <v>-72</v>
      </c>
      <c r="F81" s="54">
        <f t="shared" si="5"/>
        <v>-45</v>
      </c>
      <c r="G81" s="54">
        <f t="shared" si="5"/>
        <v>80</v>
      </c>
      <c r="H81" s="54">
        <f t="shared" si="5"/>
        <v>1</v>
      </c>
      <c r="I81" s="54">
        <f t="shared" si="5"/>
        <v>-105</v>
      </c>
      <c r="J81" s="54">
        <f t="shared" si="5"/>
        <v>53</v>
      </c>
      <c r="K81" s="54">
        <f>SUM(K80-J80)</f>
        <v>-52</v>
      </c>
      <c r="L81" s="54">
        <f>SUM(L80-K80)</f>
        <v>-93</v>
      </c>
      <c r="M81" s="54">
        <f>SUM(M80-L80)</f>
        <v>-120</v>
      </c>
      <c r="N81" s="54">
        <f>SUM(N80-M80)</f>
        <v>26</v>
      </c>
      <c r="O81" s="54">
        <v>1</v>
      </c>
      <c r="P81" s="54">
        <f>+P80-O80</f>
        <v>-45</v>
      </c>
      <c r="Q81" s="54">
        <f>+Q80-P80</f>
        <v>17</v>
      </c>
      <c r="R81" s="54"/>
      <c r="T81" s="1"/>
    </row>
    <row r="82" spans="1:20" s="51" customFormat="1" ht="15" x14ac:dyDescent="0.25">
      <c r="A82" s="50"/>
      <c r="B82" s="12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T82" s="1"/>
    </row>
    <row r="83" spans="1:20" s="51" customFormat="1" ht="15" x14ac:dyDescent="0.25">
      <c r="A83" s="50"/>
      <c r="B83" s="350" t="s">
        <v>1407</v>
      </c>
      <c r="C83" s="54"/>
      <c r="D83" s="228">
        <f t="shared" ref="D83:N83" si="6">+D81/C80</f>
        <v>2.5933202357563849E-2</v>
      </c>
      <c r="E83" s="228">
        <f t="shared" si="6"/>
        <v>-2.7575641516660282E-2</v>
      </c>
      <c r="F83" s="228">
        <f t="shared" si="6"/>
        <v>-1.7723513194170933E-2</v>
      </c>
      <c r="G83" s="228">
        <f t="shared" si="6"/>
        <v>3.2076984763432237E-2</v>
      </c>
      <c r="H83" s="228">
        <f t="shared" si="6"/>
        <v>3.885003885003885E-4</v>
      </c>
      <c r="I83" s="228">
        <f t="shared" si="6"/>
        <v>-4.0776699029126215E-2</v>
      </c>
      <c r="J83" s="228">
        <f t="shared" si="6"/>
        <v>2.1457489878542509E-2</v>
      </c>
      <c r="K83" s="228">
        <f t="shared" si="6"/>
        <v>-2.0610384462940945E-2</v>
      </c>
      <c r="L83" s="228">
        <f t="shared" si="6"/>
        <v>-3.7636584378794011E-2</v>
      </c>
      <c r="M83" s="228">
        <f t="shared" si="6"/>
        <v>-5.0462573591253154E-2</v>
      </c>
      <c r="N83" s="228">
        <f t="shared" si="6"/>
        <v>1.1514614703277236E-2</v>
      </c>
      <c r="O83" s="228">
        <f>+O81/M80</f>
        <v>4.4286979627989372E-4</v>
      </c>
      <c r="P83" s="228">
        <f>+P81/N80</f>
        <v>-1.9702276707530646E-2</v>
      </c>
      <c r="Q83" s="228">
        <f>+Q81/O80</f>
        <v>7.4398249452954047E-3</v>
      </c>
      <c r="R83" s="54"/>
      <c r="T83" s="1"/>
    </row>
    <row r="84" spans="1:20" s="51" customFormat="1" ht="15" x14ac:dyDescent="0.25">
      <c r="A84" s="50"/>
      <c r="B84" s="345" t="s">
        <v>1408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T84" s="1"/>
    </row>
    <row r="85" spans="1:20" s="51" customFormat="1" ht="15" x14ac:dyDescent="0.25">
      <c r="A85" s="50"/>
      <c r="B85" s="346" t="s">
        <v>1409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T85" s="1"/>
    </row>
    <row r="86" spans="1:20" s="51" customFormat="1" ht="15" x14ac:dyDescent="0.25">
      <c r="A86" s="50"/>
      <c r="B86" s="347" t="s">
        <v>1410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T86" s="1"/>
    </row>
    <row r="87" spans="1:20" s="51" customFormat="1" ht="15" x14ac:dyDescent="0.25">
      <c r="A87" s="50"/>
      <c r="B87" s="348" t="s">
        <v>1411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T87" s="1"/>
    </row>
    <row r="88" spans="1:20" s="51" customFormat="1" ht="15" x14ac:dyDescent="0.25">
      <c r="A88" s="50"/>
      <c r="B88" s="349" t="s">
        <v>1412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T88" s="1"/>
    </row>
    <row r="89" spans="1:20" s="51" customFormat="1" ht="15" x14ac:dyDescent="0.25">
      <c r="A89" s="50"/>
      <c r="B89" s="230" t="s">
        <v>1520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T89" s="1"/>
    </row>
    <row r="90" spans="1:20" s="51" customFormat="1" ht="15" x14ac:dyDescent="0.25">
      <c r="A90" s="44"/>
      <c r="B90" s="353" t="s">
        <v>1623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1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3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T97" s="1"/>
    </row>
    <row r="98" spans="3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3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1"/>
    </row>
    <row r="100" spans="3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3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T101" s="1"/>
    </row>
    <row r="102" spans="3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T102" s="1"/>
    </row>
    <row r="103" spans="3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mergeCells count="1">
    <mergeCell ref="R1:S1"/>
  </mergeCells>
  <phoneticPr fontId="4" type="noConversion"/>
  <conditionalFormatting sqref="A3:A56">
    <cfRule type="expression" dxfId="154" priority="7">
      <formula>Q3&lt;20</formula>
    </cfRule>
    <cfRule type="expression" dxfId="153" priority="9">
      <formula>S3&lt;-0.0999</formula>
    </cfRule>
  </conditionalFormatting>
  <conditionalFormatting sqref="B3:B56">
    <cfRule type="expression" dxfId="152" priority="12">
      <formula>R3&gt;0</formula>
    </cfRule>
    <cfRule type="expression" dxfId="151" priority="13">
      <formula>R3=0</formula>
    </cfRule>
    <cfRule type="expression" dxfId="150" priority="35">
      <formula>R3&lt;0</formula>
    </cfRule>
  </conditionalFormatting>
  <conditionalFormatting sqref="Q3:Q56 Q80">
    <cfRule type="expression" dxfId="149" priority="5">
      <formula>Q3&lt;20</formula>
    </cfRule>
  </conditionalFormatting>
  <conditionalFormatting sqref="S3:S56">
    <cfRule type="expression" dxfId="148" priority="8">
      <formula>S3&lt;-0.0999</formula>
    </cfRule>
  </conditionalFormatting>
  <printOptions gridLines="1"/>
  <pageMargins left="0.45" right="0.45" top="0.75" bottom="0.5" header="0.5" footer="0.05"/>
  <pageSetup orientation="portrait" horizontalDpi="4294967293" verticalDpi="4294967293"/>
  <headerFooter>
    <oddFooter>&amp;L&amp;8&amp;F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DB57-1077-460D-B52B-F604AB33897E}">
  <sheetPr codeName="Sheet11">
    <tabColor theme="8" tint="0.79998168889431442"/>
    <pageSetUpPr fitToPage="1"/>
  </sheetPr>
  <dimension ref="A1:Y295"/>
  <sheetViews>
    <sheetView zoomScale="90" zoomScaleNormal="90" zoomScalePageLayoutView="80" workbookViewId="0">
      <selection activeCell="Q85" sqref="Q85"/>
    </sheetView>
  </sheetViews>
  <sheetFormatPr defaultRowHeight="12.75" x14ac:dyDescent="0.2"/>
  <cols>
    <col min="1" max="1" width="11" style="44" customWidth="1"/>
    <col min="2" max="2" width="36.125" style="125" bestFit="1" customWidth="1"/>
    <col min="3" max="3" width="9.5" style="1" customWidth="1"/>
    <col min="4" max="5" width="10.125" style="1" customWidth="1"/>
    <col min="6" max="6" width="9.5" style="1" customWidth="1"/>
    <col min="7" max="7" width="9.875" style="1" customWidth="1"/>
    <col min="8" max="8" width="10.125" style="1" customWidth="1"/>
    <col min="9" max="9" width="9.5" style="1" customWidth="1"/>
    <col min="10" max="10" width="10.5" style="1" customWidth="1"/>
    <col min="11" max="11" width="9.125" style="1" customWidth="1"/>
    <col min="12" max="17" width="11.5" style="1" customWidth="1"/>
    <col min="18" max="18" width="8.5" style="1" customWidth="1"/>
    <col min="19" max="19" width="8.5" style="44" customWidth="1"/>
    <col min="20" max="20" width="28.625" style="46" customWidth="1"/>
    <col min="21" max="21" width="11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03" t="s">
        <v>814</v>
      </c>
      <c r="C1" s="104"/>
      <c r="D1" s="104"/>
      <c r="E1" s="104"/>
      <c r="F1" s="104"/>
      <c r="G1" s="104"/>
      <c r="H1" s="105"/>
      <c r="I1" s="105"/>
      <c r="J1" s="52"/>
      <c r="K1" s="52"/>
      <c r="L1" s="21"/>
      <c r="M1" s="21"/>
      <c r="N1" s="21"/>
      <c r="O1" s="21"/>
      <c r="P1" s="21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 t="str">
        <f>+'Comparison by District'!$U$2</f>
        <v>2025-04-11</v>
      </c>
      <c r="R2" s="31" t="s">
        <v>1595</v>
      </c>
      <c r="S2" s="31" t="s">
        <v>45</v>
      </c>
      <c r="T2" s="276"/>
    </row>
    <row r="3" spans="1:20" s="51" customFormat="1" ht="15" x14ac:dyDescent="0.25">
      <c r="A3" s="32">
        <v>69940</v>
      </c>
      <c r="B3" s="109" t="s">
        <v>861</v>
      </c>
      <c r="C3" s="54">
        <v>14</v>
      </c>
      <c r="D3" s="54">
        <v>12</v>
      </c>
      <c r="E3" s="54">
        <v>15</v>
      </c>
      <c r="F3" s="54">
        <v>15</v>
      </c>
      <c r="G3" s="54">
        <v>19</v>
      </c>
      <c r="H3" s="54">
        <v>17</v>
      </c>
      <c r="I3" s="54">
        <v>18</v>
      </c>
      <c r="J3" s="37">
        <v>18</v>
      </c>
      <c r="K3" s="54">
        <v>23</v>
      </c>
      <c r="L3" s="54">
        <v>19</v>
      </c>
      <c r="M3" s="54">
        <v>23</v>
      </c>
      <c r="N3" s="54">
        <v>23</v>
      </c>
      <c r="O3" s="54">
        <v>10</v>
      </c>
      <c r="P3" s="54">
        <v>10</v>
      </c>
      <c r="Q3" s="54">
        <v>15</v>
      </c>
      <c r="R3" s="54">
        <f t="shared" ref="R3:R34" si="0">Q3-P3</f>
        <v>5</v>
      </c>
      <c r="S3" s="55">
        <f t="shared" ref="S3:S34" si="1">(Q3/P3)-1</f>
        <v>0.5</v>
      </c>
      <c r="T3" s="1"/>
    </row>
    <row r="4" spans="1:20" s="51" customFormat="1" ht="15" x14ac:dyDescent="0.25">
      <c r="A4" s="32">
        <v>1929</v>
      </c>
      <c r="B4" s="110" t="s">
        <v>862</v>
      </c>
      <c r="C4" s="54">
        <v>37</v>
      </c>
      <c r="D4" s="54">
        <v>34</v>
      </c>
      <c r="E4" s="54">
        <v>34</v>
      </c>
      <c r="F4" s="54">
        <v>34</v>
      </c>
      <c r="G4" s="54">
        <v>33</v>
      </c>
      <c r="H4" s="54">
        <v>26</v>
      </c>
      <c r="I4" s="54">
        <v>27</v>
      </c>
      <c r="J4" s="37">
        <v>22</v>
      </c>
      <c r="K4" s="54">
        <v>19</v>
      </c>
      <c r="L4" s="54">
        <v>17</v>
      </c>
      <c r="M4" s="54">
        <v>14</v>
      </c>
      <c r="N4" s="54">
        <v>15</v>
      </c>
      <c r="O4" s="54">
        <v>14</v>
      </c>
      <c r="P4" s="54">
        <v>19</v>
      </c>
      <c r="Q4" s="54">
        <v>24</v>
      </c>
      <c r="R4" s="54">
        <f t="shared" si="0"/>
        <v>5</v>
      </c>
      <c r="S4" s="55">
        <f t="shared" si="1"/>
        <v>0.26315789473684204</v>
      </c>
      <c r="T4" s="1"/>
    </row>
    <row r="5" spans="1:20" s="51" customFormat="1" ht="15" x14ac:dyDescent="0.25">
      <c r="A5" s="32">
        <v>24685</v>
      </c>
      <c r="B5" s="111" t="s">
        <v>846</v>
      </c>
      <c r="C5" s="54">
        <v>16</v>
      </c>
      <c r="D5" s="54">
        <v>12</v>
      </c>
      <c r="E5" s="54">
        <v>12</v>
      </c>
      <c r="F5" s="54">
        <v>14</v>
      </c>
      <c r="G5" s="54">
        <v>10</v>
      </c>
      <c r="H5" s="54">
        <v>13</v>
      </c>
      <c r="I5" s="54">
        <v>11</v>
      </c>
      <c r="J5" s="37">
        <v>12</v>
      </c>
      <c r="K5" s="54">
        <v>12</v>
      </c>
      <c r="L5" s="54">
        <v>12</v>
      </c>
      <c r="M5" s="54">
        <v>11</v>
      </c>
      <c r="N5" s="54">
        <v>7</v>
      </c>
      <c r="O5" s="54">
        <v>9</v>
      </c>
      <c r="P5" s="54">
        <v>9</v>
      </c>
      <c r="Q5" s="54">
        <v>11</v>
      </c>
      <c r="R5" s="54">
        <f t="shared" si="0"/>
        <v>2</v>
      </c>
      <c r="S5" s="55">
        <f t="shared" si="1"/>
        <v>0.22222222222222232</v>
      </c>
      <c r="T5" s="1"/>
    </row>
    <row r="6" spans="1:20" s="51" customFormat="1" ht="15" x14ac:dyDescent="0.25">
      <c r="A6" s="32">
        <v>77086</v>
      </c>
      <c r="B6" s="110" t="s">
        <v>850</v>
      </c>
      <c r="C6" s="54">
        <v>27</v>
      </c>
      <c r="D6" s="54">
        <v>24</v>
      </c>
      <c r="E6" s="54">
        <v>25</v>
      </c>
      <c r="F6" s="54">
        <v>32</v>
      </c>
      <c r="G6" s="54">
        <v>34</v>
      </c>
      <c r="H6" s="54">
        <v>32</v>
      </c>
      <c r="I6" s="54">
        <v>33</v>
      </c>
      <c r="J6" s="37">
        <v>30</v>
      </c>
      <c r="K6" s="54">
        <v>35</v>
      </c>
      <c r="L6" s="54">
        <v>33</v>
      </c>
      <c r="M6" s="54">
        <v>36</v>
      </c>
      <c r="N6" s="54">
        <v>31</v>
      </c>
      <c r="O6" s="54">
        <v>31</v>
      </c>
      <c r="P6" s="54">
        <v>19</v>
      </c>
      <c r="Q6" s="54">
        <v>23</v>
      </c>
      <c r="R6" s="54">
        <f t="shared" si="0"/>
        <v>4</v>
      </c>
      <c r="S6" s="55">
        <f t="shared" si="1"/>
        <v>0.21052631578947367</v>
      </c>
      <c r="T6" s="1"/>
    </row>
    <row r="7" spans="1:20" s="51" customFormat="1" ht="15" x14ac:dyDescent="0.25">
      <c r="A7" s="32">
        <v>50754</v>
      </c>
      <c r="B7" s="110" t="s">
        <v>1543</v>
      </c>
      <c r="C7" s="54">
        <v>59</v>
      </c>
      <c r="D7" s="54">
        <v>65</v>
      </c>
      <c r="E7" s="54">
        <v>58</v>
      </c>
      <c r="F7" s="54">
        <v>66</v>
      </c>
      <c r="G7" s="54">
        <v>66</v>
      </c>
      <c r="H7" s="54">
        <v>64</v>
      </c>
      <c r="I7" s="242">
        <v>58</v>
      </c>
      <c r="J7" s="37">
        <v>53</v>
      </c>
      <c r="K7" s="54">
        <v>54</v>
      </c>
      <c r="L7" s="54">
        <v>44</v>
      </c>
      <c r="M7" s="54">
        <v>42</v>
      </c>
      <c r="N7" s="54">
        <v>39</v>
      </c>
      <c r="O7" s="54">
        <v>38</v>
      </c>
      <c r="P7" s="54">
        <v>41</v>
      </c>
      <c r="Q7" s="54">
        <v>48</v>
      </c>
      <c r="R7" s="54">
        <f t="shared" si="0"/>
        <v>7</v>
      </c>
      <c r="S7" s="55">
        <f t="shared" si="1"/>
        <v>0.1707317073170731</v>
      </c>
      <c r="T7" s="1"/>
    </row>
    <row r="8" spans="1:20" s="51" customFormat="1" ht="15" x14ac:dyDescent="0.25">
      <c r="A8" s="32">
        <v>1962</v>
      </c>
      <c r="B8" s="111" t="s">
        <v>826</v>
      </c>
      <c r="C8" s="54">
        <v>28</v>
      </c>
      <c r="D8" s="54">
        <v>34</v>
      </c>
      <c r="E8" s="54">
        <v>34</v>
      </c>
      <c r="F8" s="54">
        <v>35</v>
      </c>
      <c r="G8" s="54">
        <v>32</v>
      </c>
      <c r="H8" s="54">
        <v>30</v>
      </c>
      <c r="I8" s="54">
        <v>24</v>
      </c>
      <c r="J8" s="37">
        <v>17</v>
      </c>
      <c r="K8" s="54">
        <v>20</v>
      </c>
      <c r="L8" s="54">
        <v>23</v>
      </c>
      <c r="M8" s="54">
        <v>25</v>
      </c>
      <c r="N8" s="54">
        <v>28</v>
      </c>
      <c r="O8" s="54">
        <v>21</v>
      </c>
      <c r="P8" s="54">
        <v>20</v>
      </c>
      <c r="Q8" s="54">
        <v>23</v>
      </c>
      <c r="R8" s="54">
        <f t="shared" si="0"/>
        <v>3</v>
      </c>
      <c r="S8" s="55">
        <f t="shared" si="1"/>
        <v>0.14999999999999991</v>
      </c>
      <c r="T8" s="1"/>
    </row>
    <row r="9" spans="1:20" s="51" customFormat="1" ht="15" x14ac:dyDescent="0.25">
      <c r="A9" s="205">
        <v>1939</v>
      </c>
      <c r="B9" s="111" t="s">
        <v>824</v>
      </c>
      <c r="C9" s="54">
        <v>21</v>
      </c>
      <c r="D9" s="54">
        <v>16</v>
      </c>
      <c r="E9" s="54">
        <v>16</v>
      </c>
      <c r="F9" s="54">
        <v>20</v>
      </c>
      <c r="G9" s="54">
        <v>20</v>
      </c>
      <c r="H9" s="54">
        <v>15</v>
      </c>
      <c r="I9" s="54">
        <v>15</v>
      </c>
      <c r="J9" s="37">
        <v>15</v>
      </c>
      <c r="K9" s="54">
        <v>16</v>
      </c>
      <c r="L9" s="54">
        <v>17</v>
      </c>
      <c r="M9" s="54">
        <v>18</v>
      </c>
      <c r="N9" s="54">
        <v>13</v>
      </c>
      <c r="O9" s="54">
        <v>13</v>
      </c>
      <c r="P9" s="54">
        <v>14</v>
      </c>
      <c r="Q9" s="54">
        <v>16</v>
      </c>
      <c r="R9" s="54">
        <f t="shared" si="0"/>
        <v>2</v>
      </c>
      <c r="S9" s="55">
        <f t="shared" si="1"/>
        <v>0.14285714285714279</v>
      </c>
      <c r="T9" s="1"/>
    </row>
    <row r="10" spans="1:20" s="51" customFormat="1" ht="15" x14ac:dyDescent="0.25">
      <c r="A10" s="32">
        <v>1961</v>
      </c>
      <c r="B10" s="110" t="s">
        <v>842</v>
      </c>
      <c r="C10" s="54">
        <v>7</v>
      </c>
      <c r="D10" s="54">
        <v>8</v>
      </c>
      <c r="E10" s="54">
        <v>8</v>
      </c>
      <c r="F10" s="54">
        <v>9</v>
      </c>
      <c r="G10" s="54">
        <v>9</v>
      </c>
      <c r="H10" s="54">
        <v>12</v>
      </c>
      <c r="I10" s="54">
        <v>12</v>
      </c>
      <c r="J10" s="37">
        <v>9</v>
      </c>
      <c r="K10" s="54">
        <v>10</v>
      </c>
      <c r="L10" s="54">
        <v>9</v>
      </c>
      <c r="M10" s="54">
        <v>9</v>
      </c>
      <c r="N10" s="54">
        <v>9</v>
      </c>
      <c r="O10" s="54">
        <v>9</v>
      </c>
      <c r="P10" s="54">
        <v>7</v>
      </c>
      <c r="Q10" s="54">
        <v>8</v>
      </c>
      <c r="R10" s="54">
        <f t="shared" si="0"/>
        <v>1</v>
      </c>
      <c r="S10" s="55">
        <f t="shared" si="1"/>
        <v>0.14285714285714279</v>
      </c>
      <c r="T10" s="1"/>
    </row>
    <row r="11" spans="1:20" s="51" customFormat="1" ht="15" x14ac:dyDescent="0.25">
      <c r="A11" s="32">
        <v>31668</v>
      </c>
      <c r="B11" s="109" t="s">
        <v>819</v>
      </c>
      <c r="C11" s="54">
        <v>42</v>
      </c>
      <c r="D11" s="54">
        <v>36</v>
      </c>
      <c r="E11" s="54">
        <v>39</v>
      </c>
      <c r="F11" s="54">
        <v>46</v>
      </c>
      <c r="G11" s="54">
        <v>47</v>
      </c>
      <c r="H11" s="54">
        <v>53</v>
      </c>
      <c r="I11" s="54">
        <v>52</v>
      </c>
      <c r="J11" s="37">
        <v>60</v>
      </c>
      <c r="K11" s="54">
        <v>61</v>
      </c>
      <c r="L11" s="54">
        <v>66</v>
      </c>
      <c r="M11" s="54">
        <v>64</v>
      </c>
      <c r="N11" s="54">
        <v>59</v>
      </c>
      <c r="O11" s="54">
        <v>58</v>
      </c>
      <c r="P11" s="54">
        <v>55</v>
      </c>
      <c r="Q11" s="54">
        <v>62</v>
      </c>
      <c r="R11" s="54">
        <f t="shared" si="0"/>
        <v>7</v>
      </c>
      <c r="S11" s="55">
        <f t="shared" si="1"/>
        <v>0.1272727272727272</v>
      </c>
      <c r="T11" s="1"/>
    </row>
    <row r="12" spans="1:20" s="51" customFormat="1" ht="15" x14ac:dyDescent="0.25">
      <c r="A12" s="32">
        <v>86821</v>
      </c>
      <c r="B12" s="206" t="s">
        <v>821</v>
      </c>
      <c r="C12" s="54"/>
      <c r="D12" s="54"/>
      <c r="E12" s="54"/>
      <c r="F12" s="54"/>
      <c r="G12" s="54">
        <v>20</v>
      </c>
      <c r="H12" s="54">
        <v>22</v>
      </c>
      <c r="I12" s="54">
        <v>22</v>
      </c>
      <c r="J12" s="37">
        <v>26</v>
      </c>
      <c r="K12" s="54">
        <v>28</v>
      </c>
      <c r="L12" s="54">
        <v>22</v>
      </c>
      <c r="M12" s="54">
        <v>26</v>
      </c>
      <c r="N12" s="54">
        <v>33</v>
      </c>
      <c r="O12" s="54">
        <v>28</v>
      </c>
      <c r="P12" s="54">
        <v>25</v>
      </c>
      <c r="Q12" s="54">
        <v>28</v>
      </c>
      <c r="R12" s="54">
        <f t="shared" si="0"/>
        <v>3</v>
      </c>
      <c r="S12" s="55">
        <f t="shared" si="1"/>
        <v>0.12000000000000011</v>
      </c>
      <c r="T12" s="1"/>
    </row>
    <row r="13" spans="1:20" s="51" customFormat="1" ht="15" x14ac:dyDescent="0.25">
      <c r="A13" s="32">
        <v>1957</v>
      </c>
      <c r="B13" s="206" t="s">
        <v>816</v>
      </c>
      <c r="C13" s="54">
        <v>44</v>
      </c>
      <c r="D13" s="54">
        <v>38</v>
      </c>
      <c r="E13" s="54">
        <v>37</v>
      </c>
      <c r="F13" s="54">
        <v>38</v>
      </c>
      <c r="G13" s="54">
        <v>34</v>
      </c>
      <c r="H13" s="54">
        <v>35</v>
      </c>
      <c r="I13" s="54">
        <v>34</v>
      </c>
      <c r="J13" s="37">
        <v>29</v>
      </c>
      <c r="K13" s="54">
        <v>24</v>
      </c>
      <c r="L13" s="54">
        <v>25</v>
      </c>
      <c r="M13" s="54">
        <v>28</v>
      </c>
      <c r="N13" s="54">
        <v>33</v>
      </c>
      <c r="O13" s="54">
        <v>33</v>
      </c>
      <c r="P13" s="54">
        <v>35</v>
      </c>
      <c r="Q13" s="54">
        <v>39</v>
      </c>
      <c r="R13" s="54">
        <f t="shared" si="0"/>
        <v>4</v>
      </c>
      <c r="S13" s="55">
        <f t="shared" si="1"/>
        <v>0.11428571428571432</v>
      </c>
      <c r="T13" s="1"/>
    </row>
    <row r="14" spans="1:20" s="51" customFormat="1" ht="15" x14ac:dyDescent="0.25">
      <c r="A14" s="32">
        <v>21228</v>
      </c>
      <c r="B14" s="109" t="s">
        <v>833</v>
      </c>
      <c r="C14" s="54">
        <v>42</v>
      </c>
      <c r="D14" s="54">
        <v>44</v>
      </c>
      <c r="E14" s="54">
        <v>44</v>
      </c>
      <c r="F14" s="54">
        <v>45</v>
      </c>
      <c r="G14" s="54">
        <v>50</v>
      </c>
      <c r="H14" s="54">
        <v>56</v>
      </c>
      <c r="I14" s="54">
        <v>59</v>
      </c>
      <c r="J14" s="37">
        <v>54</v>
      </c>
      <c r="K14" s="54">
        <v>52</v>
      </c>
      <c r="L14" s="54">
        <v>54</v>
      </c>
      <c r="M14" s="54">
        <v>49</v>
      </c>
      <c r="N14" s="54">
        <v>51</v>
      </c>
      <c r="O14" s="54">
        <v>46</v>
      </c>
      <c r="P14" s="54">
        <v>44</v>
      </c>
      <c r="Q14" s="54">
        <v>49</v>
      </c>
      <c r="R14" s="54">
        <f t="shared" si="0"/>
        <v>5</v>
      </c>
      <c r="S14" s="55">
        <f t="shared" si="1"/>
        <v>0.11363636363636354</v>
      </c>
      <c r="T14" s="1"/>
    </row>
    <row r="15" spans="1:20" s="51" customFormat="1" ht="15" x14ac:dyDescent="0.25">
      <c r="A15" s="32">
        <v>1948</v>
      </c>
      <c r="B15" s="114" t="s">
        <v>866</v>
      </c>
      <c r="C15" s="54">
        <v>58</v>
      </c>
      <c r="D15" s="54">
        <v>66</v>
      </c>
      <c r="E15" s="54">
        <v>71</v>
      </c>
      <c r="F15" s="54">
        <v>72</v>
      </c>
      <c r="G15" s="54">
        <v>65</v>
      </c>
      <c r="H15" s="54">
        <v>69</v>
      </c>
      <c r="I15" s="54">
        <v>72</v>
      </c>
      <c r="J15" s="37">
        <v>65</v>
      </c>
      <c r="K15" s="54">
        <v>71</v>
      </c>
      <c r="L15" s="54">
        <v>57</v>
      </c>
      <c r="M15" s="54">
        <v>60</v>
      </c>
      <c r="N15" s="54">
        <v>60</v>
      </c>
      <c r="O15" s="54">
        <v>56</v>
      </c>
      <c r="P15" s="54">
        <v>58</v>
      </c>
      <c r="Q15" s="54">
        <v>64</v>
      </c>
      <c r="R15" s="54">
        <f t="shared" si="0"/>
        <v>6</v>
      </c>
      <c r="S15" s="55">
        <f t="shared" si="1"/>
        <v>0.10344827586206895</v>
      </c>
      <c r="T15" s="1"/>
    </row>
    <row r="16" spans="1:20" s="51" customFormat="1" ht="15" x14ac:dyDescent="0.25">
      <c r="A16" s="32">
        <v>1930</v>
      </c>
      <c r="B16" s="111" t="s">
        <v>815</v>
      </c>
      <c r="C16" s="54">
        <v>24</v>
      </c>
      <c r="D16" s="54">
        <v>25</v>
      </c>
      <c r="E16" s="54">
        <v>24</v>
      </c>
      <c r="F16" s="54">
        <v>21</v>
      </c>
      <c r="G16" s="54">
        <v>24</v>
      </c>
      <c r="H16" s="54">
        <v>23</v>
      </c>
      <c r="I16" s="54">
        <v>24</v>
      </c>
      <c r="J16" s="37">
        <v>25</v>
      </c>
      <c r="K16" s="54">
        <v>22</v>
      </c>
      <c r="L16" s="54">
        <v>22</v>
      </c>
      <c r="M16" s="54">
        <v>30</v>
      </c>
      <c r="N16" s="54">
        <v>29</v>
      </c>
      <c r="O16" s="54">
        <v>24</v>
      </c>
      <c r="P16" s="54">
        <v>20</v>
      </c>
      <c r="Q16" s="54">
        <v>22</v>
      </c>
      <c r="R16" s="54">
        <f t="shared" si="0"/>
        <v>2</v>
      </c>
      <c r="S16" s="55">
        <f t="shared" si="1"/>
        <v>0.10000000000000009</v>
      </c>
      <c r="T16" s="1"/>
    </row>
    <row r="17" spans="1:20" s="51" customFormat="1" ht="15" x14ac:dyDescent="0.25">
      <c r="A17" s="32">
        <v>27512</v>
      </c>
      <c r="B17" s="206" t="s">
        <v>858</v>
      </c>
      <c r="C17" s="54">
        <v>54</v>
      </c>
      <c r="D17" s="54">
        <v>51</v>
      </c>
      <c r="E17" s="54">
        <v>55</v>
      </c>
      <c r="F17" s="54">
        <v>61</v>
      </c>
      <c r="G17" s="54">
        <v>58</v>
      </c>
      <c r="H17" s="54">
        <v>49</v>
      </c>
      <c r="I17" s="54">
        <v>40</v>
      </c>
      <c r="J17" s="37">
        <v>33</v>
      </c>
      <c r="K17" s="54">
        <v>31</v>
      </c>
      <c r="L17" s="54">
        <v>27</v>
      </c>
      <c r="M17" s="54">
        <v>31</v>
      </c>
      <c r="N17" s="54">
        <v>29</v>
      </c>
      <c r="O17" s="54">
        <v>28</v>
      </c>
      <c r="P17" s="54">
        <v>32</v>
      </c>
      <c r="Q17" s="54">
        <v>35</v>
      </c>
      <c r="R17" s="54">
        <f t="shared" si="0"/>
        <v>3</v>
      </c>
      <c r="S17" s="55">
        <f t="shared" si="1"/>
        <v>9.375E-2</v>
      </c>
      <c r="T17" s="1"/>
    </row>
    <row r="18" spans="1:20" s="51" customFormat="1" ht="15" x14ac:dyDescent="0.25">
      <c r="A18" s="32">
        <v>1934</v>
      </c>
      <c r="B18" s="111" t="s">
        <v>1404</v>
      </c>
      <c r="C18" s="54">
        <v>19</v>
      </c>
      <c r="D18" s="54">
        <v>19</v>
      </c>
      <c r="E18" s="54">
        <v>16</v>
      </c>
      <c r="F18" s="54">
        <v>15</v>
      </c>
      <c r="G18" s="54">
        <v>18</v>
      </c>
      <c r="H18" s="54">
        <v>20</v>
      </c>
      <c r="I18" s="54">
        <v>18</v>
      </c>
      <c r="J18" s="37">
        <v>20</v>
      </c>
      <c r="K18" s="54">
        <v>18</v>
      </c>
      <c r="L18" s="54">
        <v>17</v>
      </c>
      <c r="M18" s="54">
        <v>20</v>
      </c>
      <c r="N18" s="54">
        <v>23</v>
      </c>
      <c r="O18" s="54">
        <v>22</v>
      </c>
      <c r="P18" s="54">
        <v>23</v>
      </c>
      <c r="Q18" s="54">
        <v>25</v>
      </c>
      <c r="R18" s="54">
        <f t="shared" si="0"/>
        <v>2</v>
      </c>
      <c r="S18" s="55">
        <f t="shared" si="1"/>
        <v>8.6956521739130377E-2</v>
      </c>
      <c r="T18" s="1"/>
    </row>
    <row r="19" spans="1:20" s="51" customFormat="1" ht="15" x14ac:dyDescent="0.25">
      <c r="A19" s="32">
        <v>1952</v>
      </c>
      <c r="B19" s="113" t="s">
        <v>831</v>
      </c>
      <c r="C19" s="54">
        <v>25</v>
      </c>
      <c r="D19" s="54">
        <v>25</v>
      </c>
      <c r="E19" s="54">
        <v>23</v>
      </c>
      <c r="F19" s="54">
        <v>23</v>
      </c>
      <c r="G19" s="54">
        <v>23</v>
      </c>
      <c r="H19" s="54">
        <v>24</v>
      </c>
      <c r="I19" s="54">
        <v>28</v>
      </c>
      <c r="J19" s="37">
        <v>34</v>
      </c>
      <c r="K19" s="54">
        <v>34</v>
      </c>
      <c r="L19" s="54">
        <v>31</v>
      </c>
      <c r="M19" s="54">
        <v>27</v>
      </c>
      <c r="N19" s="54">
        <v>26</v>
      </c>
      <c r="O19" s="54">
        <v>25</v>
      </c>
      <c r="P19" s="54">
        <v>24</v>
      </c>
      <c r="Q19" s="54">
        <v>26</v>
      </c>
      <c r="R19" s="54">
        <f t="shared" si="0"/>
        <v>2</v>
      </c>
      <c r="S19" s="55">
        <f t="shared" si="1"/>
        <v>8.3333333333333259E-2</v>
      </c>
      <c r="T19" s="1"/>
    </row>
    <row r="20" spans="1:20" s="51" customFormat="1" ht="15" x14ac:dyDescent="0.25">
      <c r="A20" s="32">
        <v>1966</v>
      </c>
      <c r="B20" s="206" t="s">
        <v>852</v>
      </c>
      <c r="C20" s="54">
        <v>299</v>
      </c>
      <c r="D20" s="54">
        <v>294</v>
      </c>
      <c r="E20" s="54">
        <v>287</v>
      </c>
      <c r="F20" s="54">
        <v>259</v>
      </c>
      <c r="G20" s="54">
        <v>252</v>
      </c>
      <c r="H20" s="54">
        <v>235</v>
      </c>
      <c r="I20" s="54">
        <v>236</v>
      </c>
      <c r="J20" s="37">
        <v>249</v>
      </c>
      <c r="K20" s="54">
        <v>223</v>
      </c>
      <c r="L20" s="54">
        <v>211</v>
      </c>
      <c r="M20" s="54">
        <v>187</v>
      </c>
      <c r="N20" s="54">
        <v>184</v>
      </c>
      <c r="O20" s="54">
        <v>157</v>
      </c>
      <c r="P20" s="54">
        <v>137</v>
      </c>
      <c r="Q20" s="54">
        <v>148</v>
      </c>
      <c r="R20" s="54">
        <f t="shared" si="0"/>
        <v>11</v>
      </c>
      <c r="S20" s="55">
        <f t="shared" si="1"/>
        <v>8.0291970802919721E-2</v>
      </c>
      <c r="T20" s="1"/>
    </row>
    <row r="21" spans="1:20" s="51" customFormat="1" ht="15" x14ac:dyDescent="0.25">
      <c r="A21" s="32">
        <v>222498</v>
      </c>
      <c r="B21" s="210" t="s">
        <v>0</v>
      </c>
      <c r="C21" s="54"/>
      <c r="D21" s="54"/>
      <c r="E21" s="54"/>
      <c r="F21" s="54"/>
      <c r="G21" s="54"/>
      <c r="H21" s="54"/>
      <c r="I21" s="54"/>
      <c r="J21" s="37"/>
      <c r="K21" s="54"/>
      <c r="L21" s="54">
        <v>0</v>
      </c>
      <c r="M21" s="54">
        <v>23</v>
      </c>
      <c r="N21" s="54">
        <v>22</v>
      </c>
      <c r="O21" s="54">
        <v>14</v>
      </c>
      <c r="P21" s="54">
        <v>14</v>
      </c>
      <c r="Q21" s="54">
        <v>15</v>
      </c>
      <c r="R21" s="54">
        <f t="shared" si="0"/>
        <v>1</v>
      </c>
      <c r="S21" s="55">
        <f t="shared" si="1"/>
        <v>7.1428571428571397E-2</v>
      </c>
      <c r="T21" s="1"/>
    </row>
    <row r="22" spans="1:20" s="51" customFormat="1" ht="15" x14ac:dyDescent="0.25">
      <c r="A22" s="32">
        <v>1938</v>
      </c>
      <c r="B22" s="110" t="s">
        <v>867</v>
      </c>
      <c r="C22" s="54">
        <v>53</v>
      </c>
      <c r="D22" s="54">
        <v>47</v>
      </c>
      <c r="E22" s="54">
        <v>47</v>
      </c>
      <c r="F22" s="54">
        <v>46</v>
      </c>
      <c r="G22" s="54">
        <v>47</v>
      </c>
      <c r="H22" s="54">
        <v>49</v>
      </c>
      <c r="I22" s="54">
        <v>33</v>
      </c>
      <c r="J22" s="37">
        <v>30</v>
      </c>
      <c r="K22" s="54">
        <v>38</v>
      </c>
      <c r="L22" s="54">
        <v>29</v>
      </c>
      <c r="M22" s="54">
        <v>28</v>
      </c>
      <c r="N22" s="54">
        <v>22</v>
      </c>
      <c r="O22" s="54">
        <v>24</v>
      </c>
      <c r="P22" s="54">
        <v>32</v>
      </c>
      <c r="Q22" s="54">
        <v>34</v>
      </c>
      <c r="R22" s="54">
        <f t="shared" si="0"/>
        <v>2</v>
      </c>
      <c r="S22" s="55">
        <f t="shared" si="1"/>
        <v>6.25E-2</v>
      </c>
      <c r="T22" s="1"/>
    </row>
    <row r="23" spans="1:20" s="51" customFormat="1" ht="15" x14ac:dyDescent="0.25">
      <c r="A23" s="32">
        <v>1947</v>
      </c>
      <c r="B23" s="110" t="s">
        <v>817</v>
      </c>
      <c r="C23" s="54">
        <v>40</v>
      </c>
      <c r="D23" s="54">
        <v>39</v>
      </c>
      <c r="E23" s="54">
        <v>36</v>
      </c>
      <c r="F23" s="54">
        <v>37</v>
      </c>
      <c r="G23" s="54">
        <v>33</v>
      </c>
      <c r="H23" s="54">
        <v>28</v>
      </c>
      <c r="I23" s="54">
        <v>31</v>
      </c>
      <c r="J23" s="37">
        <v>26</v>
      </c>
      <c r="K23" s="54">
        <v>23</v>
      </c>
      <c r="L23" s="54">
        <v>25</v>
      </c>
      <c r="M23" s="54">
        <v>22</v>
      </c>
      <c r="N23" s="54">
        <v>27</v>
      </c>
      <c r="O23" s="54">
        <v>29</v>
      </c>
      <c r="P23" s="54">
        <v>33</v>
      </c>
      <c r="Q23" s="54">
        <v>35</v>
      </c>
      <c r="R23" s="54">
        <f t="shared" si="0"/>
        <v>2</v>
      </c>
      <c r="S23" s="55">
        <f t="shared" si="1"/>
        <v>6.0606060606060552E-2</v>
      </c>
      <c r="T23" s="1"/>
    </row>
    <row r="24" spans="1:20" s="51" customFormat="1" ht="15" x14ac:dyDescent="0.25">
      <c r="A24" s="32">
        <v>28486</v>
      </c>
      <c r="B24" s="206" t="s">
        <v>864</v>
      </c>
      <c r="C24" s="54">
        <v>47</v>
      </c>
      <c r="D24" s="54">
        <v>47</v>
      </c>
      <c r="E24" s="54">
        <v>56</v>
      </c>
      <c r="F24" s="54">
        <v>57</v>
      </c>
      <c r="G24" s="54">
        <v>47</v>
      </c>
      <c r="H24" s="54">
        <v>46</v>
      </c>
      <c r="I24" s="54">
        <v>45</v>
      </c>
      <c r="J24" s="37">
        <v>52</v>
      </c>
      <c r="K24" s="54">
        <v>42</v>
      </c>
      <c r="L24" s="54">
        <v>39</v>
      </c>
      <c r="M24" s="54">
        <v>46</v>
      </c>
      <c r="N24" s="54">
        <v>52</v>
      </c>
      <c r="O24" s="54">
        <v>53</v>
      </c>
      <c r="P24" s="54">
        <v>51</v>
      </c>
      <c r="Q24" s="54">
        <v>54</v>
      </c>
      <c r="R24" s="54">
        <f t="shared" si="0"/>
        <v>3</v>
      </c>
      <c r="S24" s="55">
        <f t="shared" si="1"/>
        <v>5.8823529411764719E-2</v>
      </c>
      <c r="T24" s="1"/>
    </row>
    <row r="25" spans="1:20" s="51" customFormat="1" ht="15" x14ac:dyDescent="0.25">
      <c r="A25" s="32">
        <v>1942</v>
      </c>
      <c r="B25" s="111" t="s">
        <v>830</v>
      </c>
      <c r="C25" s="54">
        <v>42</v>
      </c>
      <c r="D25" s="54">
        <v>42</v>
      </c>
      <c r="E25" s="54">
        <v>41</v>
      </c>
      <c r="F25" s="54">
        <v>37</v>
      </c>
      <c r="G25" s="54">
        <v>41</v>
      </c>
      <c r="H25" s="54">
        <v>41</v>
      </c>
      <c r="I25" s="54">
        <v>38</v>
      </c>
      <c r="J25" s="37">
        <v>37</v>
      </c>
      <c r="K25" s="54">
        <v>33</v>
      </c>
      <c r="L25" s="54">
        <v>33</v>
      </c>
      <c r="M25" s="54">
        <v>33</v>
      </c>
      <c r="N25" s="54">
        <v>37</v>
      </c>
      <c r="O25" s="54">
        <v>35</v>
      </c>
      <c r="P25" s="54">
        <v>35</v>
      </c>
      <c r="Q25" s="54">
        <v>37</v>
      </c>
      <c r="R25" s="54">
        <f t="shared" si="0"/>
        <v>2</v>
      </c>
      <c r="S25" s="55">
        <f t="shared" si="1"/>
        <v>5.7142857142857162E-2</v>
      </c>
      <c r="T25" s="1"/>
    </row>
    <row r="26" spans="1:20" s="51" customFormat="1" ht="15" x14ac:dyDescent="0.25">
      <c r="A26" s="32">
        <v>1953</v>
      </c>
      <c r="B26" s="206" t="s">
        <v>840</v>
      </c>
      <c r="C26" s="54">
        <v>31</v>
      </c>
      <c r="D26" s="54">
        <v>34</v>
      </c>
      <c r="E26" s="54">
        <v>34</v>
      </c>
      <c r="F26" s="54">
        <v>26</v>
      </c>
      <c r="G26" s="54">
        <v>24</v>
      </c>
      <c r="H26" s="54">
        <v>25</v>
      </c>
      <c r="I26" s="54">
        <v>25</v>
      </c>
      <c r="J26" s="37">
        <v>25</v>
      </c>
      <c r="K26" s="54">
        <v>23</v>
      </c>
      <c r="L26" s="54">
        <v>22</v>
      </c>
      <c r="M26" s="54">
        <v>24</v>
      </c>
      <c r="N26" s="54">
        <v>22</v>
      </c>
      <c r="O26" s="54">
        <v>21</v>
      </c>
      <c r="P26" s="54">
        <v>19</v>
      </c>
      <c r="Q26" s="54">
        <v>20</v>
      </c>
      <c r="R26" s="54">
        <f t="shared" si="0"/>
        <v>1</v>
      </c>
      <c r="S26" s="55">
        <f t="shared" si="1"/>
        <v>5.2631578947368363E-2</v>
      </c>
      <c r="T26" s="1"/>
    </row>
    <row r="27" spans="1:20" s="51" customFormat="1" ht="15" x14ac:dyDescent="0.25">
      <c r="A27" s="32">
        <v>1950</v>
      </c>
      <c r="B27" s="110" t="s">
        <v>853</v>
      </c>
      <c r="C27" s="54">
        <v>63</v>
      </c>
      <c r="D27" s="54">
        <v>63</v>
      </c>
      <c r="E27" s="54">
        <v>63</v>
      </c>
      <c r="F27" s="54">
        <v>65</v>
      </c>
      <c r="G27" s="54">
        <v>75</v>
      </c>
      <c r="H27" s="54">
        <v>72</v>
      </c>
      <c r="I27" s="54">
        <v>77</v>
      </c>
      <c r="J27" s="37">
        <v>78</v>
      </c>
      <c r="K27" s="54">
        <v>81</v>
      </c>
      <c r="L27" s="54">
        <v>76</v>
      </c>
      <c r="M27" s="54">
        <v>69</v>
      </c>
      <c r="N27" s="54">
        <v>69</v>
      </c>
      <c r="O27" s="54">
        <v>65</v>
      </c>
      <c r="P27" s="54">
        <v>67</v>
      </c>
      <c r="Q27" s="54">
        <v>70</v>
      </c>
      <c r="R27" s="54">
        <f t="shared" si="0"/>
        <v>3</v>
      </c>
      <c r="S27" s="55">
        <f t="shared" si="1"/>
        <v>4.4776119402984982E-2</v>
      </c>
      <c r="T27" s="1"/>
    </row>
    <row r="28" spans="1:20" s="51" customFormat="1" ht="15" x14ac:dyDescent="0.25">
      <c r="A28" s="32">
        <v>22997</v>
      </c>
      <c r="B28" s="114" t="s">
        <v>855</v>
      </c>
      <c r="C28" s="54">
        <v>115</v>
      </c>
      <c r="D28" s="54">
        <v>119</v>
      </c>
      <c r="E28" s="54">
        <v>119</v>
      </c>
      <c r="F28" s="54">
        <v>116</v>
      </c>
      <c r="G28" s="54">
        <v>103</v>
      </c>
      <c r="H28" s="54">
        <v>92</v>
      </c>
      <c r="I28" s="54">
        <v>98</v>
      </c>
      <c r="J28" s="37">
        <v>116</v>
      </c>
      <c r="K28" s="54">
        <v>120</v>
      </c>
      <c r="L28" s="54">
        <v>106</v>
      </c>
      <c r="M28" s="54">
        <v>97</v>
      </c>
      <c r="N28" s="54">
        <v>99</v>
      </c>
      <c r="O28" s="54">
        <v>95</v>
      </c>
      <c r="P28" s="54">
        <v>79</v>
      </c>
      <c r="Q28" s="54">
        <v>81</v>
      </c>
      <c r="R28" s="54">
        <f t="shared" si="0"/>
        <v>2</v>
      </c>
      <c r="S28" s="55">
        <f t="shared" si="1"/>
        <v>2.5316455696202445E-2</v>
      </c>
      <c r="T28" s="1"/>
    </row>
    <row r="29" spans="1:20" s="51" customFormat="1" ht="15" x14ac:dyDescent="0.25">
      <c r="A29" s="32">
        <v>82890</v>
      </c>
      <c r="B29" s="113" t="s">
        <v>854</v>
      </c>
      <c r="C29" s="54">
        <v>44</v>
      </c>
      <c r="D29" s="54">
        <v>51</v>
      </c>
      <c r="E29" s="54">
        <v>52</v>
      </c>
      <c r="F29" s="54">
        <v>58</v>
      </c>
      <c r="G29" s="54">
        <v>72</v>
      </c>
      <c r="H29" s="54">
        <v>77</v>
      </c>
      <c r="I29" s="54">
        <v>79</v>
      </c>
      <c r="J29" s="37">
        <v>73</v>
      </c>
      <c r="K29" s="54">
        <v>61</v>
      </c>
      <c r="L29" s="54">
        <v>62</v>
      </c>
      <c r="M29" s="54">
        <v>54</v>
      </c>
      <c r="N29" s="54">
        <v>59</v>
      </c>
      <c r="O29" s="54">
        <v>58</v>
      </c>
      <c r="P29" s="54">
        <v>54</v>
      </c>
      <c r="Q29" s="54">
        <v>55</v>
      </c>
      <c r="R29" s="54">
        <f t="shared" si="0"/>
        <v>1</v>
      </c>
      <c r="S29" s="55">
        <f t="shared" si="1"/>
        <v>1.8518518518518601E-2</v>
      </c>
      <c r="T29" s="1"/>
    </row>
    <row r="30" spans="1:20" s="51" customFormat="1" ht="15" x14ac:dyDescent="0.25">
      <c r="A30" s="32">
        <v>1933</v>
      </c>
      <c r="B30" s="114" t="s">
        <v>856</v>
      </c>
      <c r="C30" s="54">
        <v>65</v>
      </c>
      <c r="D30" s="54">
        <v>60</v>
      </c>
      <c r="E30" s="54">
        <v>59</v>
      </c>
      <c r="F30" s="54">
        <v>60</v>
      </c>
      <c r="G30" s="54">
        <v>62</v>
      </c>
      <c r="H30" s="54">
        <v>74</v>
      </c>
      <c r="I30" s="54">
        <v>77</v>
      </c>
      <c r="J30" s="37">
        <v>76</v>
      </c>
      <c r="K30" s="54">
        <v>81</v>
      </c>
      <c r="L30" s="54">
        <v>75</v>
      </c>
      <c r="M30" s="54">
        <v>71</v>
      </c>
      <c r="N30" s="54">
        <v>71</v>
      </c>
      <c r="O30" s="54">
        <v>81</v>
      </c>
      <c r="P30" s="54">
        <v>83</v>
      </c>
      <c r="Q30" s="54">
        <v>84</v>
      </c>
      <c r="R30" s="54">
        <f t="shared" si="0"/>
        <v>1</v>
      </c>
      <c r="S30" s="55">
        <f t="shared" si="1"/>
        <v>1.2048192771084265E-2</v>
      </c>
      <c r="T30" s="1"/>
    </row>
    <row r="31" spans="1:20" s="51" customFormat="1" ht="15" x14ac:dyDescent="0.25">
      <c r="A31" s="32">
        <v>1958</v>
      </c>
      <c r="B31" s="113" t="s">
        <v>827</v>
      </c>
      <c r="C31" s="54">
        <v>64</v>
      </c>
      <c r="D31" s="54">
        <v>65</v>
      </c>
      <c r="E31" s="54">
        <v>66</v>
      </c>
      <c r="F31" s="54">
        <v>64</v>
      </c>
      <c r="G31" s="54">
        <v>61</v>
      </c>
      <c r="H31" s="54">
        <v>55</v>
      </c>
      <c r="I31" s="54">
        <v>60</v>
      </c>
      <c r="J31" s="37">
        <v>68</v>
      </c>
      <c r="K31" s="54">
        <v>61</v>
      </c>
      <c r="L31" s="54">
        <v>59</v>
      </c>
      <c r="M31" s="54">
        <v>46</v>
      </c>
      <c r="N31" s="54">
        <v>48</v>
      </c>
      <c r="O31" s="54">
        <v>44</v>
      </c>
      <c r="P31" s="54">
        <v>44</v>
      </c>
      <c r="Q31" s="54">
        <v>44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32">
        <v>1954</v>
      </c>
      <c r="B32" s="110" t="s">
        <v>823</v>
      </c>
      <c r="C32" s="54">
        <v>29</v>
      </c>
      <c r="D32" s="54">
        <v>27</v>
      </c>
      <c r="E32" s="54">
        <v>35</v>
      </c>
      <c r="F32" s="54">
        <v>35</v>
      </c>
      <c r="G32" s="54">
        <v>37</v>
      </c>
      <c r="H32" s="54">
        <v>36</v>
      </c>
      <c r="I32" s="54">
        <v>35</v>
      </c>
      <c r="J32" s="37">
        <v>32</v>
      </c>
      <c r="K32" s="54">
        <v>31</v>
      </c>
      <c r="L32" s="54">
        <v>30</v>
      </c>
      <c r="M32" s="54">
        <v>28</v>
      </c>
      <c r="N32" s="54">
        <v>32</v>
      </c>
      <c r="O32" s="54">
        <v>32</v>
      </c>
      <c r="P32" s="54">
        <v>31</v>
      </c>
      <c r="Q32" s="54">
        <v>31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x14ac:dyDescent="0.25">
      <c r="A33" s="32">
        <v>24231</v>
      </c>
      <c r="B33" s="206" t="s">
        <v>845</v>
      </c>
      <c r="C33" s="54">
        <v>32</v>
      </c>
      <c r="D33" s="54">
        <v>28</v>
      </c>
      <c r="E33" s="54">
        <v>37</v>
      </c>
      <c r="F33" s="54">
        <v>37</v>
      </c>
      <c r="G33" s="54">
        <v>34</v>
      </c>
      <c r="H33" s="54">
        <v>34</v>
      </c>
      <c r="I33" s="54">
        <v>35</v>
      </c>
      <c r="J33" s="37">
        <v>37</v>
      </c>
      <c r="K33" s="54">
        <v>39</v>
      </c>
      <c r="L33" s="54">
        <v>33</v>
      </c>
      <c r="M33" s="54">
        <v>41</v>
      </c>
      <c r="N33" s="54">
        <v>31</v>
      </c>
      <c r="O33" s="54">
        <v>28</v>
      </c>
      <c r="P33" s="54">
        <v>26</v>
      </c>
      <c r="Q33" s="54">
        <v>26</v>
      </c>
      <c r="R33" s="54">
        <f t="shared" si="0"/>
        <v>0</v>
      </c>
      <c r="S33" s="55">
        <f t="shared" si="1"/>
        <v>0</v>
      </c>
      <c r="T33" s="1" t="s">
        <v>1506</v>
      </c>
    </row>
    <row r="34" spans="1:20" s="51" customFormat="1" ht="15" x14ac:dyDescent="0.25">
      <c r="A34" s="32">
        <v>1940</v>
      </c>
      <c r="B34" s="206" t="s">
        <v>863</v>
      </c>
      <c r="C34" s="54">
        <v>17</v>
      </c>
      <c r="D34" s="54">
        <v>16</v>
      </c>
      <c r="E34" s="54">
        <v>18</v>
      </c>
      <c r="F34" s="54">
        <v>25</v>
      </c>
      <c r="G34" s="54">
        <v>29</v>
      </c>
      <c r="H34" s="54">
        <v>32</v>
      </c>
      <c r="I34" s="54">
        <v>31</v>
      </c>
      <c r="J34" s="37">
        <v>31</v>
      </c>
      <c r="K34" s="54">
        <v>30</v>
      </c>
      <c r="L34" s="54">
        <v>28</v>
      </c>
      <c r="M34" s="54">
        <v>24</v>
      </c>
      <c r="N34" s="54">
        <v>24</v>
      </c>
      <c r="O34" s="54">
        <v>24</v>
      </c>
      <c r="P34" s="54">
        <v>26</v>
      </c>
      <c r="Q34" s="54">
        <v>26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x14ac:dyDescent="0.25">
      <c r="A35" s="32">
        <v>1944</v>
      </c>
      <c r="B35" s="111" t="s">
        <v>835</v>
      </c>
      <c r="C35" s="54">
        <v>29</v>
      </c>
      <c r="D35" s="54">
        <v>25</v>
      </c>
      <c r="E35" s="54">
        <v>30</v>
      </c>
      <c r="F35" s="54">
        <v>28</v>
      </c>
      <c r="G35" s="54">
        <v>30</v>
      </c>
      <c r="H35" s="54">
        <v>27</v>
      </c>
      <c r="I35" s="54">
        <v>32</v>
      </c>
      <c r="J35" s="37">
        <v>32</v>
      </c>
      <c r="K35" s="54">
        <v>33</v>
      </c>
      <c r="L35" s="54">
        <v>30</v>
      </c>
      <c r="M35" s="54">
        <v>31</v>
      </c>
      <c r="N35" s="54">
        <v>29</v>
      </c>
      <c r="O35" s="54">
        <v>24</v>
      </c>
      <c r="P35" s="54">
        <v>25</v>
      </c>
      <c r="Q35" s="54">
        <v>25</v>
      </c>
      <c r="R35" s="54">
        <f t="shared" ref="R35:R58" si="2">Q35-P35</f>
        <v>0</v>
      </c>
      <c r="S35" s="55">
        <f t="shared" ref="S35:S58" si="3">(Q35/P35)-1</f>
        <v>0</v>
      </c>
      <c r="T35" s="1"/>
    </row>
    <row r="36" spans="1:20" s="51" customFormat="1" ht="15" x14ac:dyDescent="0.25">
      <c r="A36" s="32">
        <v>1960</v>
      </c>
      <c r="B36" s="111" t="s">
        <v>841</v>
      </c>
      <c r="C36" s="54">
        <v>24</v>
      </c>
      <c r="D36" s="54">
        <v>22</v>
      </c>
      <c r="E36" s="54">
        <v>23</v>
      </c>
      <c r="F36" s="54">
        <v>23</v>
      </c>
      <c r="G36" s="54">
        <v>25</v>
      </c>
      <c r="H36" s="54">
        <v>27</v>
      </c>
      <c r="I36" s="54">
        <v>29</v>
      </c>
      <c r="J36" s="37">
        <v>26</v>
      </c>
      <c r="K36" s="54">
        <v>23</v>
      </c>
      <c r="L36" s="54">
        <v>21</v>
      </c>
      <c r="M36" s="54">
        <v>19</v>
      </c>
      <c r="N36" s="54">
        <v>21</v>
      </c>
      <c r="O36" s="54">
        <v>22</v>
      </c>
      <c r="P36" s="54">
        <v>22</v>
      </c>
      <c r="Q36" s="54">
        <v>22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x14ac:dyDescent="0.25">
      <c r="A37" s="32">
        <v>1943</v>
      </c>
      <c r="B37" s="113" t="s">
        <v>839</v>
      </c>
      <c r="C37" s="54">
        <v>36</v>
      </c>
      <c r="D37" s="54">
        <v>33</v>
      </c>
      <c r="E37" s="54">
        <v>25</v>
      </c>
      <c r="F37" s="54">
        <v>24</v>
      </c>
      <c r="G37" s="54">
        <v>24</v>
      </c>
      <c r="H37" s="54">
        <v>29</v>
      </c>
      <c r="I37" s="54">
        <v>30</v>
      </c>
      <c r="J37" s="37">
        <v>27</v>
      </c>
      <c r="K37" s="54">
        <v>24</v>
      </c>
      <c r="L37" s="54">
        <v>23</v>
      </c>
      <c r="M37" s="54">
        <v>20</v>
      </c>
      <c r="N37" s="54">
        <v>20</v>
      </c>
      <c r="O37" s="54">
        <v>19</v>
      </c>
      <c r="P37" s="54">
        <v>21</v>
      </c>
      <c r="Q37" s="54">
        <v>21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x14ac:dyDescent="0.25">
      <c r="A38" s="32">
        <v>62133</v>
      </c>
      <c r="B38" s="110" t="s">
        <v>849</v>
      </c>
      <c r="C38" s="54">
        <v>27</v>
      </c>
      <c r="D38" s="54">
        <v>23</v>
      </c>
      <c r="E38" s="54">
        <v>27</v>
      </c>
      <c r="F38" s="54">
        <v>31</v>
      </c>
      <c r="G38" s="54">
        <v>29</v>
      </c>
      <c r="H38" s="54">
        <v>26</v>
      </c>
      <c r="I38" s="54">
        <v>21</v>
      </c>
      <c r="J38" s="37">
        <v>21</v>
      </c>
      <c r="K38" s="54">
        <v>21</v>
      </c>
      <c r="L38" s="54">
        <v>17</v>
      </c>
      <c r="M38" s="54">
        <v>16</v>
      </c>
      <c r="N38" s="54">
        <v>19</v>
      </c>
      <c r="O38" s="54">
        <v>20</v>
      </c>
      <c r="P38" s="54">
        <v>21</v>
      </c>
      <c r="Q38" s="54">
        <v>21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x14ac:dyDescent="0.25">
      <c r="A39" s="32">
        <v>1951</v>
      </c>
      <c r="B39" s="206" t="s">
        <v>818</v>
      </c>
      <c r="C39" s="54">
        <v>26</v>
      </c>
      <c r="D39" s="54">
        <v>20</v>
      </c>
      <c r="E39" s="54">
        <v>25</v>
      </c>
      <c r="F39" s="54">
        <v>21</v>
      </c>
      <c r="G39" s="54">
        <v>27</v>
      </c>
      <c r="H39" s="54">
        <v>29</v>
      </c>
      <c r="I39" s="54">
        <v>26</v>
      </c>
      <c r="J39" s="37">
        <v>18</v>
      </c>
      <c r="K39" s="54">
        <v>16</v>
      </c>
      <c r="L39" s="54">
        <v>10</v>
      </c>
      <c r="M39" s="54">
        <v>20</v>
      </c>
      <c r="N39" s="54">
        <v>19</v>
      </c>
      <c r="O39" s="54">
        <v>15</v>
      </c>
      <c r="P39" s="54">
        <v>19</v>
      </c>
      <c r="Q39" s="54">
        <v>19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x14ac:dyDescent="0.25">
      <c r="A40" s="32">
        <v>1945</v>
      </c>
      <c r="B40" s="111" t="s">
        <v>1458</v>
      </c>
      <c r="C40" s="54">
        <v>30</v>
      </c>
      <c r="D40" s="54">
        <v>28</v>
      </c>
      <c r="E40" s="54">
        <v>27</v>
      </c>
      <c r="F40" s="54">
        <v>31</v>
      </c>
      <c r="G40" s="54">
        <v>30</v>
      </c>
      <c r="H40" s="54">
        <v>26</v>
      </c>
      <c r="I40" s="54">
        <v>24</v>
      </c>
      <c r="J40" s="37">
        <v>27</v>
      </c>
      <c r="K40" s="54">
        <v>27</v>
      </c>
      <c r="L40" s="54">
        <v>27</v>
      </c>
      <c r="M40" s="54">
        <v>23</v>
      </c>
      <c r="N40" s="54">
        <v>18</v>
      </c>
      <c r="O40" s="54">
        <v>15</v>
      </c>
      <c r="P40" s="54">
        <v>15</v>
      </c>
      <c r="Q40" s="54">
        <v>15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x14ac:dyDescent="0.25">
      <c r="A41" s="32">
        <v>61733</v>
      </c>
      <c r="B41" s="111" t="s">
        <v>1191</v>
      </c>
      <c r="C41" s="54">
        <v>13</v>
      </c>
      <c r="D41" s="54">
        <v>9</v>
      </c>
      <c r="E41" s="54">
        <v>11</v>
      </c>
      <c r="F41" s="54">
        <v>10</v>
      </c>
      <c r="G41" s="54">
        <v>11</v>
      </c>
      <c r="H41" s="54">
        <v>11</v>
      </c>
      <c r="I41" s="54">
        <v>9</v>
      </c>
      <c r="J41" s="37">
        <v>13</v>
      </c>
      <c r="K41" s="54">
        <v>12</v>
      </c>
      <c r="L41" s="54">
        <v>11</v>
      </c>
      <c r="M41" s="54">
        <v>10</v>
      </c>
      <c r="N41" s="54">
        <v>10</v>
      </c>
      <c r="O41" s="54">
        <v>11</v>
      </c>
      <c r="P41" s="54">
        <v>10</v>
      </c>
      <c r="Q41" s="54">
        <v>10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x14ac:dyDescent="0.25">
      <c r="A42" s="32">
        <v>223302</v>
      </c>
      <c r="B42" s="206" t="s">
        <v>876</v>
      </c>
      <c r="C42" s="54"/>
      <c r="D42" s="54"/>
      <c r="E42" s="54"/>
      <c r="F42" s="54"/>
      <c r="G42" s="54"/>
      <c r="H42" s="54"/>
      <c r="I42" s="54"/>
      <c r="J42" s="37"/>
      <c r="K42" s="54"/>
      <c r="L42" s="54"/>
      <c r="M42" s="54">
        <v>0</v>
      </c>
      <c r="N42" s="54">
        <v>13</v>
      </c>
      <c r="O42" s="54">
        <v>12</v>
      </c>
      <c r="P42" s="54">
        <v>9</v>
      </c>
      <c r="Q42" s="54">
        <v>9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x14ac:dyDescent="0.25">
      <c r="A43" s="32">
        <v>1955</v>
      </c>
      <c r="B43" s="114" t="s">
        <v>859</v>
      </c>
      <c r="C43" s="54">
        <v>98</v>
      </c>
      <c r="D43" s="54">
        <v>89</v>
      </c>
      <c r="E43" s="54">
        <v>86</v>
      </c>
      <c r="F43" s="54">
        <v>84</v>
      </c>
      <c r="G43" s="54">
        <v>83</v>
      </c>
      <c r="H43" s="54">
        <v>89</v>
      </c>
      <c r="I43" s="54">
        <v>93</v>
      </c>
      <c r="J43" s="37">
        <v>88</v>
      </c>
      <c r="K43" s="54">
        <v>87</v>
      </c>
      <c r="L43" s="54">
        <v>84</v>
      </c>
      <c r="M43" s="54">
        <v>72</v>
      </c>
      <c r="N43" s="54">
        <v>82</v>
      </c>
      <c r="O43" s="54">
        <v>73</v>
      </c>
      <c r="P43" s="54">
        <v>56</v>
      </c>
      <c r="Q43" s="54">
        <v>55</v>
      </c>
      <c r="R43" s="54">
        <f t="shared" si="2"/>
        <v>-1</v>
      </c>
      <c r="S43" s="55">
        <f t="shared" si="3"/>
        <v>-1.7857142857142905E-2</v>
      </c>
      <c r="T43" s="1"/>
    </row>
    <row r="44" spans="1:20" s="51" customFormat="1" ht="15" x14ac:dyDescent="0.25">
      <c r="A44" s="32">
        <v>1928</v>
      </c>
      <c r="B44" s="109" t="s">
        <v>828</v>
      </c>
      <c r="C44" s="54">
        <v>233</v>
      </c>
      <c r="D44" s="54">
        <v>217</v>
      </c>
      <c r="E44" s="54">
        <v>197</v>
      </c>
      <c r="F44" s="54">
        <v>189</v>
      </c>
      <c r="G44" s="54">
        <v>204</v>
      </c>
      <c r="H44" s="54">
        <v>205</v>
      </c>
      <c r="I44" s="54">
        <v>199</v>
      </c>
      <c r="J44" s="37">
        <v>194</v>
      </c>
      <c r="K44" s="54">
        <v>171</v>
      </c>
      <c r="L44" s="54">
        <v>159</v>
      </c>
      <c r="M44" s="54">
        <v>156</v>
      </c>
      <c r="N44" s="54">
        <v>132</v>
      </c>
      <c r="O44" s="54">
        <v>131</v>
      </c>
      <c r="P44" s="54">
        <v>119</v>
      </c>
      <c r="Q44" s="54">
        <v>116</v>
      </c>
      <c r="R44" s="54">
        <f t="shared" si="2"/>
        <v>-3</v>
      </c>
      <c r="S44" s="55">
        <f t="shared" si="3"/>
        <v>-2.5210084033613467E-2</v>
      </c>
      <c r="T44" s="1"/>
    </row>
    <row r="45" spans="1:20" s="51" customFormat="1" ht="15" x14ac:dyDescent="0.25">
      <c r="A45" s="32">
        <v>1941</v>
      </c>
      <c r="B45" s="114" t="s">
        <v>857</v>
      </c>
      <c r="C45" s="54">
        <v>113</v>
      </c>
      <c r="D45" s="54">
        <v>107</v>
      </c>
      <c r="E45" s="54">
        <v>101</v>
      </c>
      <c r="F45" s="54">
        <v>118</v>
      </c>
      <c r="G45" s="54">
        <v>118</v>
      </c>
      <c r="H45" s="54">
        <v>108</v>
      </c>
      <c r="I45" s="54">
        <v>116</v>
      </c>
      <c r="J45" s="37">
        <v>124</v>
      </c>
      <c r="K45" s="54">
        <v>118</v>
      </c>
      <c r="L45" s="54">
        <v>119</v>
      </c>
      <c r="M45" s="54">
        <v>113</v>
      </c>
      <c r="N45" s="54">
        <v>130</v>
      </c>
      <c r="O45" s="54">
        <v>125</v>
      </c>
      <c r="P45" s="54">
        <v>125</v>
      </c>
      <c r="Q45" s="54">
        <v>120</v>
      </c>
      <c r="R45" s="54">
        <f t="shared" si="2"/>
        <v>-5</v>
      </c>
      <c r="S45" s="55">
        <f t="shared" si="3"/>
        <v>-4.0000000000000036E-2</v>
      </c>
      <c r="T45" s="1"/>
    </row>
    <row r="46" spans="1:20" s="51" customFormat="1" ht="15" x14ac:dyDescent="0.25">
      <c r="A46" s="32">
        <v>1968</v>
      </c>
      <c r="B46" s="110" t="s">
        <v>844</v>
      </c>
      <c r="C46" s="54">
        <v>39</v>
      </c>
      <c r="D46" s="54">
        <v>35</v>
      </c>
      <c r="E46" s="54">
        <v>37</v>
      </c>
      <c r="F46" s="54">
        <v>37</v>
      </c>
      <c r="G46" s="54">
        <v>36</v>
      </c>
      <c r="H46" s="54">
        <v>33</v>
      </c>
      <c r="I46" s="54">
        <v>30</v>
      </c>
      <c r="J46" s="37">
        <v>25</v>
      </c>
      <c r="K46" s="54">
        <v>27</v>
      </c>
      <c r="L46" s="54">
        <v>27</v>
      </c>
      <c r="M46" s="54">
        <v>28</v>
      </c>
      <c r="N46" s="54">
        <v>28</v>
      </c>
      <c r="O46" s="54">
        <v>25</v>
      </c>
      <c r="P46" s="54">
        <v>24</v>
      </c>
      <c r="Q46" s="54">
        <v>23</v>
      </c>
      <c r="R46" s="54">
        <f t="shared" si="2"/>
        <v>-1</v>
      </c>
      <c r="S46" s="55">
        <f t="shared" si="3"/>
        <v>-4.166666666666663E-2</v>
      </c>
      <c r="T46" s="1"/>
    </row>
    <row r="47" spans="1:20" s="51" customFormat="1" ht="15" x14ac:dyDescent="0.25">
      <c r="A47" s="32">
        <v>1967</v>
      </c>
      <c r="B47" s="206" t="s">
        <v>843</v>
      </c>
      <c r="C47" s="54">
        <v>46</v>
      </c>
      <c r="D47" s="54">
        <v>50</v>
      </c>
      <c r="E47" s="54">
        <v>54</v>
      </c>
      <c r="F47" s="54">
        <v>46</v>
      </c>
      <c r="G47" s="54">
        <v>42</v>
      </c>
      <c r="H47" s="54">
        <v>40</v>
      </c>
      <c r="I47" s="54">
        <v>34</v>
      </c>
      <c r="J47" s="37">
        <v>31</v>
      </c>
      <c r="K47" s="54">
        <v>19</v>
      </c>
      <c r="L47" s="54">
        <v>18</v>
      </c>
      <c r="M47" s="54">
        <v>17</v>
      </c>
      <c r="N47" s="54">
        <v>23</v>
      </c>
      <c r="O47" s="54">
        <v>25</v>
      </c>
      <c r="P47" s="54">
        <v>23</v>
      </c>
      <c r="Q47" s="54">
        <v>22</v>
      </c>
      <c r="R47" s="54">
        <f t="shared" si="2"/>
        <v>-1</v>
      </c>
      <c r="S47" s="55">
        <f t="shared" si="3"/>
        <v>-4.3478260869565188E-2</v>
      </c>
      <c r="T47" s="1"/>
    </row>
    <row r="48" spans="1:20" s="51" customFormat="1" ht="15" x14ac:dyDescent="0.25">
      <c r="A48" s="32">
        <v>1937</v>
      </c>
      <c r="B48" s="113" t="s">
        <v>836</v>
      </c>
      <c r="C48" s="54">
        <v>48</v>
      </c>
      <c r="D48" s="54">
        <v>50</v>
      </c>
      <c r="E48" s="54">
        <v>54</v>
      </c>
      <c r="F48" s="54">
        <v>59</v>
      </c>
      <c r="G48" s="54">
        <v>68</v>
      </c>
      <c r="H48" s="54">
        <v>59</v>
      </c>
      <c r="I48" s="54">
        <v>60</v>
      </c>
      <c r="J48" s="37">
        <v>64</v>
      </c>
      <c r="K48" s="54">
        <v>65</v>
      </c>
      <c r="L48" s="54">
        <v>54</v>
      </c>
      <c r="M48" s="54">
        <v>49</v>
      </c>
      <c r="N48" s="54">
        <v>46</v>
      </c>
      <c r="O48" s="54">
        <v>43</v>
      </c>
      <c r="P48" s="54">
        <v>38</v>
      </c>
      <c r="Q48" s="54">
        <v>36</v>
      </c>
      <c r="R48" s="54">
        <f t="shared" si="2"/>
        <v>-2</v>
      </c>
      <c r="S48" s="55">
        <f t="shared" si="3"/>
        <v>-5.2631578947368474E-2</v>
      </c>
      <c r="T48" s="1"/>
    </row>
    <row r="49" spans="1:25" s="51" customFormat="1" ht="15" x14ac:dyDescent="0.25">
      <c r="A49" s="32">
        <v>1931</v>
      </c>
      <c r="B49" s="111" t="s">
        <v>822</v>
      </c>
      <c r="C49" s="54">
        <v>24</v>
      </c>
      <c r="D49" s="54">
        <v>25</v>
      </c>
      <c r="E49" s="54">
        <v>23</v>
      </c>
      <c r="F49" s="54">
        <v>22</v>
      </c>
      <c r="G49" s="54">
        <v>29</v>
      </c>
      <c r="H49" s="54">
        <v>23</v>
      </c>
      <c r="I49" s="54">
        <v>22</v>
      </c>
      <c r="J49" s="37">
        <v>19</v>
      </c>
      <c r="K49" s="54">
        <v>15</v>
      </c>
      <c r="L49" s="54">
        <v>15</v>
      </c>
      <c r="M49" s="54">
        <v>14</v>
      </c>
      <c r="N49" s="54">
        <v>12</v>
      </c>
      <c r="O49" s="54">
        <v>16</v>
      </c>
      <c r="P49" s="54">
        <v>15</v>
      </c>
      <c r="Q49" s="54">
        <v>14</v>
      </c>
      <c r="R49" s="54">
        <f t="shared" si="2"/>
        <v>-1</v>
      </c>
      <c r="S49" s="55">
        <f t="shared" si="3"/>
        <v>-6.6666666666666652E-2</v>
      </c>
      <c r="T49" s="1"/>
    </row>
    <row r="50" spans="1:25" s="51" customFormat="1" ht="15" x14ac:dyDescent="0.25">
      <c r="A50" s="32">
        <v>1936</v>
      </c>
      <c r="B50" s="111" t="s">
        <v>838</v>
      </c>
      <c r="C50" s="54">
        <v>19</v>
      </c>
      <c r="D50" s="54">
        <v>20</v>
      </c>
      <c r="E50" s="54">
        <v>22</v>
      </c>
      <c r="F50" s="54">
        <v>21</v>
      </c>
      <c r="G50" s="54">
        <v>20</v>
      </c>
      <c r="H50" s="54">
        <v>21</v>
      </c>
      <c r="I50" s="54">
        <v>16</v>
      </c>
      <c r="J50" s="37">
        <v>15</v>
      </c>
      <c r="K50" s="54">
        <v>15</v>
      </c>
      <c r="L50" s="54">
        <v>14</v>
      </c>
      <c r="M50" s="54">
        <v>13</v>
      </c>
      <c r="N50" s="54">
        <v>11</v>
      </c>
      <c r="O50" s="54">
        <v>13</v>
      </c>
      <c r="P50" s="54">
        <v>13</v>
      </c>
      <c r="Q50" s="54">
        <v>12</v>
      </c>
      <c r="R50" s="54">
        <f t="shared" si="2"/>
        <v>-1</v>
      </c>
      <c r="S50" s="55">
        <f t="shared" si="3"/>
        <v>-7.6923076923076872E-2</v>
      </c>
      <c r="T50" s="1"/>
    </row>
    <row r="51" spans="1:25" s="51" customFormat="1" ht="15" x14ac:dyDescent="0.25">
      <c r="A51" s="32">
        <v>1965</v>
      </c>
      <c r="B51" s="109" t="s">
        <v>832</v>
      </c>
      <c r="C51" s="54">
        <v>79</v>
      </c>
      <c r="D51" s="54">
        <v>82</v>
      </c>
      <c r="E51" s="54">
        <v>84</v>
      </c>
      <c r="F51" s="54">
        <v>84</v>
      </c>
      <c r="G51" s="54">
        <v>89</v>
      </c>
      <c r="H51" s="54">
        <v>87</v>
      </c>
      <c r="I51" s="54">
        <v>84</v>
      </c>
      <c r="J51" s="37">
        <v>89</v>
      </c>
      <c r="K51" s="54">
        <v>93</v>
      </c>
      <c r="L51" s="54">
        <v>83</v>
      </c>
      <c r="M51" s="54">
        <v>93</v>
      </c>
      <c r="N51" s="54">
        <v>93</v>
      </c>
      <c r="O51" s="54">
        <v>79</v>
      </c>
      <c r="P51" s="54">
        <v>77</v>
      </c>
      <c r="Q51" s="54">
        <v>70</v>
      </c>
      <c r="R51" s="54">
        <f t="shared" si="2"/>
        <v>-7</v>
      </c>
      <c r="S51" s="55">
        <f t="shared" si="3"/>
        <v>-9.0909090909090939E-2</v>
      </c>
      <c r="T51" s="1"/>
    </row>
    <row r="52" spans="1:25" s="51" customFormat="1" ht="15" x14ac:dyDescent="0.25">
      <c r="A52" s="32">
        <v>26397</v>
      </c>
      <c r="B52" s="109" t="s">
        <v>860</v>
      </c>
      <c r="C52" s="54">
        <v>14</v>
      </c>
      <c r="D52" s="54">
        <v>15</v>
      </c>
      <c r="E52" s="54">
        <v>18</v>
      </c>
      <c r="F52" s="54">
        <v>19</v>
      </c>
      <c r="G52" s="54">
        <v>22</v>
      </c>
      <c r="H52" s="54">
        <v>23</v>
      </c>
      <c r="I52" s="54">
        <v>17</v>
      </c>
      <c r="J52" s="37">
        <v>19</v>
      </c>
      <c r="K52" s="54">
        <v>27</v>
      </c>
      <c r="L52" s="54">
        <v>17</v>
      </c>
      <c r="M52" s="54">
        <v>17</v>
      </c>
      <c r="N52" s="54">
        <v>17</v>
      </c>
      <c r="O52" s="54">
        <v>20</v>
      </c>
      <c r="P52" s="54">
        <v>20</v>
      </c>
      <c r="Q52" s="54">
        <v>18</v>
      </c>
      <c r="R52" s="54">
        <f t="shared" si="2"/>
        <v>-2</v>
      </c>
      <c r="S52" s="55">
        <f t="shared" si="3"/>
        <v>-9.9999999999999978E-2</v>
      </c>
      <c r="T52" s="1"/>
    </row>
    <row r="53" spans="1:25" s="51" customFormat="1" ht="15" x14ac:dyDescent="0.25">
      <c r="A53" s="32">
        <v>53857</v>
      </c>
      <c r="B53" s="111" t="s">
        <v>825</v>
      </c>
      <c r="C53" s="54">
        <v>22</v>
      </c>
      <c r="D53" s="54">
        <v>24</v>
      </c>
      <c r="E53" s="54">
        <v>26</v>
      </c>
      <c r="F53" s="54">
        <v>26</v>
      </c>
      <c r="G53" s="54">
        <v>21</v>
      </c>
      <c r="H53" s="54">
        <v>19</v>
      </c>
      <c r="I53" s="54">
        <v>19</v>
      </c>
      <c r="J53" s="37">
        <v>20</v>
      </c>
      <c r="K53" s="54">
        <v>19</v>
      </c>
      <c r="L53" s="54">
        <v>17</v>
      </c>
      <c r="M53" s="54">
        <v>13</v>
      </c>
      <c r="N53" s="54">
        <v>13</v>
      </c>
      <c r="O53" s="54">
        <v>11</v>
      </c>
      <c r="P53" s="54">
        <v>16</v>
      </c>
      <c r="Q53" s="54">
        <v>14</v>
      </c>
      <c r="R53" s="54">
        <f t="shared" si="2"/>
        <v>-2</v>
      </c>
      <c r="S53" s="55">
        <f t="shared" si="3"/>
        <v>-0.125</v>
      </c>
      <c r="T53" s="1"/>
    </row>
    <row r="54" spans="1:25" s="51" customFormat="1" ht="15" x14ac:dyDescent="0.25">
      <c r="A54" s="32">
        <v>31399</v>
      </c>
      <c r="B54" s="111" t="s">
        <v>848</v>
      </c>
      <c r="C54" s="54">
        <v>16</v>
      </c>
      <c r="D54" s="54">
        <v>15</v>
      </c>
      <c r="E54" s="54">
        <v>18</v>
      </c>
      <c r="F54" s="54">
        <v>18</v>
      </c>
      <c r="G54" s="54">
        <v>18</v>
      </c>
      <c r="H54" s="54">
        <v>20</v>
      </c>
      <c r="I54" s="54">
        <v>18</v>
      </c>
      <c r="J54" s="37">
        <v>14</v>
      </c>
      <c r="K54" s="54">
        <v>11</v>
      </c>
      <c r="L54" s="54">
        <v>9</v>
      </c>
      <c r="M54" s="54">
        <v>10</v>
      </c>
      <c r="N54" s="54">
        <v>8</v>
      </c>
      <c r="O54" s="54">
        <v>7</v>
      </c>
      <c r="P54" s="54">
        <v>7</v>
      </c>
      <c r="Q54" s="54">
        <v>6</v>
      </c>
      <c r="R54" s="54">
        <f t="shared" si="2"/>
        <v>-1</v>
      </c>
      <c r="S54" s="55">
        <f t="shared" si="3"/>
        <v>-0.1428571428571429</v>
      </c>
      <c r="T54" s="1"/>
      <c r="V54" s="236"/>
      <c r="W54" s="236"/>
      <c r="X54" s="236"/>
      <c r="Y54" s="236"/>
    </row>
    <row r="55" spans="1:25" s="51" customFormat="1" ht="15" x14ac:dyDescent="0.25">
      <c r="A55" s="32">
        <v>1932</v>
      </c>
      <c r="B55" s="111" t="s">
        <v>829</v>
      </c>
      <c r="C55" s="54">
        <v>35</v>
      </c>
      <c r="D55" s="54">
        <v>32</v>
      </c>
      <c r="E55" s="54">
        <v>29</v>
      </c>
      <c r="F55" s="54">
        <v>28</v>
      </c>
      <c r="G55" s="54">
        <v>29</v>
      </c>
      <c r="H55" s="54">
        <v>33</v>
      </c>
      <c r="I55" s="54">
        <v>28</v>
      </c>
      <c r="J55" s="37">
        <v>28</v>
      </c>
      <c r="K55" s="54">
        <v>26</v>
      </c>
      <c r="L55" s="54">
        <v>23</v>
      </c>
      <c r="M55" s="54">
        <v>22</v>
      </c>
      <c r="N55" s="54">
        <v>21</v>
      </c>
      <c r="O55" s="54">
        <v>22</v>
      </c>
      <c r="P55" s="54">
        <v>22</v>
      </c>
      <c r="Q55" s="54">
        <v>18</v>
      </c>
      <c r="R55" s="54">
        <f t="shared" si="2"/>
        <v>-4</v>
      </c>
      <c r="S55" s="55">
        <f t="shared" si="3"/>
        <v>-0.18181818181818177</v>
      </c>
      <c r="T55" s="1"/>
      <c r="V55" s="236"/>
      <c r="W55" s="236"/>
      <c r="X55" s="236"/>
      <c r="Y55" s="236"/>
    </row>
    <row r="56" spans="1:25" s="51" customFormat="1" ht="15" x14ac:dyDescent="0.25">
      <c r="A56" s="32">
        <v>1963</v>
      </c>
      <c r="B56" s="111" t="s">
        <v>834</v>
      </c>
      <c r="C56" s="54">
        <v>29</v>
      </c>
      <c r="D56" s="54">
        <v>38</v>
      </c>
      <c r="E56" s="54">
        <v>37</v>
      </c>
      <c r="F56" s="54">
        <v>38</v>
      </c>
      <c r="G56" s="54">
        <v>35</v>
      </c>
      <c r="H56" s="54">
        <v>31</v>
      </c>
      <c r="I56" s="54">
        <v>22</v>
      </c>
      <c r="J56" s="37">
        <v>23</v>
      </c>
      <c r="K56" s="54">
        <v>24</v>
      </c>
      <c r="L56" s="54">
        <v>21</v>
      </c>
      <c r="M56" s="54">
        <v>21</v>
      </c>
      <c r="N56" s="54">
        <v>25</v>
      </c>
      <c r="O56" s="54">
        <v>26</v>
      </c>
      <c r="P56" s="54">
        <v>26</v>
      </c>
      <c r="Q56" s="54">
        <v>21</v>
      </c>
      <c r="R56" s="54">
        <f t="shared" si="2"/>
        <v>-5</v>
      </c>
      <c r="S56" s="55">
        <f t="shared" si="3"/>
        <v>-0.19230769230769229</v>
      </c>
      <c r="T56" s="1"/>
      <c r="V56" s="236"/>
      <c r="W56" s="236"/>
      <c r="X56" s="236"/>
      <c r="Y56" s="236"/>
    </row>
    <row r="57" spans="1:25" s="51" customFormat="1" ht="15" x14ac:dyDescent="0.25">
      <c r="A57" s="32">
        <v>1935</v>
      </c>
      <c r="B57" s="109" t="s">
        <v>837</v>
      </c>
      <c r="C57" s="54">
        <v>32</v>
      </c>
      <c r="D57" s="54">
        <v>30</v>
      </c>
      <c r="E57" s="54">
        <v>26</v>
      </c>
      <c r="F57" s="54">
        <v>29</v>
      </c>
      <c r="G57" s="54">
        <v>26</v>
      </c>
      <c r="H57" s="54">
        <v>27</v>
      </c>
      <c r="I57" s="54">
        <v>30</v>
      </c>
      <c r="J57" s="37">
        <v>30</v>
      </c>
      <c r="K57" s="54">
        <v>26</v>
      </c>
      <c r="L57" s="54">
        <v>25</v>
      </c>
      <c r="M57" s="54">
        <v>32</v>
      </c>
      <c r="N57" s="54">
        <v>35</v>
      </c>
      <c r="O57" s="54">
        <v>35</v>
      </c>
      <c r="P57" s="54">
        <v>32</v>
      </c>
      <c r="Q57" s="54">
        <v>25</v>
      </c>
      <c r="R57" s="54">
        <f t="shared" si="2"/>
        <v>-7</v>
      </c>
      <c r="S57" s="55">
        <f t="shared" si="3"/>
        <v>-0.21875</v>
      </c>
      <c r="T57" s="1"/>
      <c r="V57" s="236"/>
      <c r="W57" s="236"/>
      <c r="X57" s="236"/>
      <c r="Y57" s="236"/>
    </row>
    <row r="58" spans="1:25" s="51" customFormat="1" ht="15" x14ac:dyDescent="0.25">
      <c r="A58" s="32">
        <v>1946</v>
      </c>
      <c r="B58" s="111" t="s">
        <v>820</v>
      </c>
      <c r="C58" s="54">
        <v>11</v>
      </c>
      <c r="D58" s="54">
        <v>11</v>
      </c>
      <c r="E58" s="54">
        <v>11</v>
      </c>
      <c r="F58" s="54">
        <v>8</v>
      </c>
      <c r="G58" s="54">
        <v>9</v>
      </c>
      <c r="H58" s="54">
        <v>10</v>
      </c>
      <c r="I58" s="54">
        <v>10</v>
      </c>
      <c r="J58" s="37">
        <v>10</v>
      </c>
      <c r="K58" s="54">
        <v>9</v>
      </c>
      <c r="L58" s="54">
        <v>10</v>
      </c>
      <c r="M58" s="54">
        <v>8</v>
      </c>
      <c r="N58" s="54">
        <v>7</v>
      </c>
      <c r="O58" s="54">
        <v>8</v>
      </c>
      <c r="P58" s="54">
        <v>7</v>
      </c>
      <c r="Q58" s="54">
        <v>5</v>
      </c>
      <c r="R58" s="54">
        <f t="shared" si="2"/>
        <v>-2</v>
      </c>
      <c r="S58" s="55">
        <f t="shared" si="3"/>
        <v>-0.2857142857142857</v>
      </c>
      <c r="T58" s="1"/>
      <c r="V58" s="236"/>
      <c r="W58" s="236"/>
      <c r="X58" s="236"/>
      <c r="Y58" s="236"/>
    </row>
    <row r="59" spans="1:25" s="51" customFormat="1" ht="15" x14ac:dyDescent="0.25">
      <c r="A59" s="32"/>
      <c r="B59" s="124"/>
      <c r="C59" s="54"/>
      <c r="D59" s="54"/>
      <c r="E59" s="54"/>
      <c r="F59" s="54"/>
      <c r="G59" s="54"/>
      <c r="H59" s="54"/>
      <c r="I59" s="54"/>
      <c r="J59" s="71"/>
      <c r="K59" s="54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x14ac:dyDescent="0.25">
      <c r="A60" s="32"/>
      <c r="B60" s="124"/>
      <c r="C60" s="54"/>
      <c r="D60" s="54"/>
      <c r="E60" s="54"/>
      <c r="F60" s="54"/>
      <c r="G60" s="54"/>
      <c r="H60" s="54"/>
      <c r="I60" s="54"/>
      <c r="J60" s="71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x14ac:dyDescent="0.25">
      <c r="A61" s="50"/>
      <c r="B61" s="23" t="s">
        <v>871</v>
      </c>
      <c r="C61" s="54">
        <v>25</v>
      </c>
      <c r="D61" s="54">
        <v>24</v>
      </c>
      <c r="E61" s="54">
        <v>25</v>
      </c>
      <c r="F61" s="54">
        <v>21</v>
      </c>
      <c r="G61" s="54">
        <v>21</v>
      </c>
      <c r="H61" s="54">
        <v>21</v>
      </c>
      <c r="I61" s="54">
        <v>20</v>
      </c>
      <c r="J61" s="4">
        <v>0</v>
      </c>
      <c r="K61" s="4"/>
      <c r="L61" s="4"/>
      <c r="M61" s="4"/>
      <c r="N61" s="4"/>
      <c r="O61" s="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50"/>
      <c r="B62" s="135" t="s">
        <v>868</v>
      </c>
      <c r="C62" s="54">
        <v>11</v>
      </c>
      <c r="D62" s="54">
        <v>10</v>
      </c>
      <c r="E62" s="54">
        <v>9</v>
      </c>
      <c r="F62" s="54">
        <v>28</v>
      </c>
      <c r="G62" s="54">
        <v>24</v>
      </c>
      <c r="H62" s="54">
        <v>19</v>
      </c>
      <c r="I62" s="54">
        <v>18</v>
      </c>
      <c r="J62" s="36">
        <v>21</v>
      </c>
      <c r="K62" s="54">
        <v>0</v>
      </c>
      <c r="L62" s="4"/>
      <c r="M62" s="4"/>
      <c r="N62" s="4"/>
      <c r="O62" s="4"/>
      <c r="P62" s="54"/>
      <c r="Q62" s="54"/>
      <c r="R62" s="54"/>
      <c r="S62" s="55"/>
      <c r="T62" s="1"/>
    </row>
    <row r="63" spans="1:25" s="51" customFormat="1" ht="15" x14ac:dyDescent="0.25">
      <c r="A63" s="32"/>
      <c r="B63" s="23" t="s">
        <v>1502</v>
      </c>
      <c r="C63" s="54">
        <v>10</v>
      </c>
      <c r="D63" s="54">
        <v>21</v>
      </c>
      <c r="E63" s="54">
        <v>21</v>
      </c>
      <c r="F63" s="54">
        <v>0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5"/>
      <c r="T63" s="1"/>
    </row>
    <row r="64" spans="1:25" s="51" customFormat="1" ht="15" x14ac:dyDescent="0.25">
      <c r="A64" s="50">
        <v>89873</v>
      </c>
      <c r="B64" s="23" t="s">
        <v>851</v>
      </c>
      <c r="J64" s="51">
        <v>0</v>
      </c>
      <c r="K64" s="51">
        <v>22</v>
      </c>
      <c r="L64" s="54">
        <v>12</v>
      </c>
      <c r="M64" s="54">
        <v>0</v>
      </c>
      <c r="N64" s="54"/>
      <c r="O64" s="54"/>
      <c r="P64" s="54">
        <v>0</v>
      </c>
      <c r="Q64" s="54">
        <v>0</v>
      </c>
      <c r="R64" s="54"/>
      <c r="S64" s="55"/>
      <c r="T64" s="1" t="s">
        <v>1505</v>
      </c>
    </row>
    <row r="65" spans="1:20" s="51" customFormat="1" ht="15" x14ac:dyDescent="0.25">
      <c r="A65" s="50">
        <v>222399</v>
      </c>
      <c r="B65" s="23" t="s">
        <v>1664</v>
      </c>
      <c r="L65" s="54">
        <v>0</v>
      </c>
      <c r="M65" s="54">
        <v>21</v>
      </c>
      <c r="N65" s="54">
        <v>17</v>
      </c>
      <c r="O65" s="54">
        <v>10</v>
      </c>
      <c r="P65" s="54">
        <v>0</v>
      </c>
      <c r="Q65" s="54">
        <v>0</v>
      </c>
      <c r="R65" s="54"/>
      <c r="S65" s="55"/>
      <c r="T65" s="1" t="s">
        <v>1663</v>
      </c>
    </row>
    <row r="66" spans="1:20" s="51" customFormat="1" ht="15" x14ac:dyDescent="0.25">
      <c r="A66" s="50"/>
      <c r="B66" s="23" t="s">
        <v>873</v>
      </c>
      <c r="C66" s="54">
        <v>23</v>
      </c>
      <c r="D66" s="54">
        <v>19</v>
      </c>
      <c r="E66" s="54">
        <v>0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"/>
      <c r="S66" s="136"/>
      <c r="T66" s="1"/>
    </row>
    <row r="67" spans="1:20" s="51" customFormat="1" ht="15" x14ac:dyDescent="0.25">
      <c r="A67" s="50"/>
      <c r="B67" s="23" t="s">
        <v>874</v>
      </c>
      <c r="C67" s="54">
        <v>17</v>
      </c>
      <c r="D67" s="54">
        <v>13</v>
      </c>
      <c r="E67" s="54">
        <v>10</v>
      </c>
      <c r="F67" s="54">
        <v>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4"/>
      <c r="S67" s="136"/>
      <c r="T67" s="1"/>
    </row>
    <row r="68" spans="1:20" s="51" customFormat="1" ht="15" x14ac:dyDescent="0.25">
      <c r="A68" s="50"/>
      <c r="B68" s="23" t="s">
        <v>875</v>
      </c>
      <c r="C68" s="54">
        <v>14</v>
      </c>
      <c r="D68" s="54">
        <v>14</v>
      </c>
      <c r="E68" s="54">
        <v>0</v>
      </c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4"/>
      <c r="S68" s="136"/>
      <c r="T68" s="1"/>
    </row>
    <row r="69" spans="1:20" s="51" customFormat="1" ht="15" x14ac:dyDescent="0.25">
      <c r="A69" s="50"/>
      <c r="B69" s="23" t="s">
        <v>55</v>
      </c>
      <c r="C69" s="54">
        <v>16</v>
      </c>
      <c r="D69" s="54">
        <v>16</v>
      </c>
      <c r="E69" s="54">
        <v>9</v>
      </c>
      <c r="F69" s="54">
        <v>10</v>
      </c>
      <c r="G69" s="54">
        <v>9</v>
      </c>
      <c r="H69" s="54">
        <v>12</v>
      </c>
      <c r="I69" s="54">
        <v>8</v>
      </c>
      <c r="J69" s="134">
        <v>0</v>
      </c>
      <c r="K69" s="54"/>
      <c r="L69" s="54"/>
      <c r="M69" s="54"/>
      <c r="N69" s="54"/>
      <c r="O69" s="54"/>
      <c r="P69" s="54"/>
      <c r="Q69" s="54"/>
      <c r="R69" s="4"/>
      <c r="S69" s="136"/>
      <c r="T69" s="1"/>
    </row>
    <row r="70" spans="1:20" s="51" customFormat="1" ht="15" x14ac:dyDescent="0.25">
      <c r="A70" s="50"/>
      <c r="B70" s="23" t="s">
        <v>870</v>
      </c>
      <c r="C70" s="54">
        <v>21</v>
      </c>
      <c r="D70" s="54">
        <v>21</v>
      </c>
      <c r="E70" s="54">
        <v>35</v>
      </c>
      <c r="F70" s="54">
        <v>30</v>
      </c>
      <c r="G70" s="54">
        <v>31</v>
      </c>
      <c r="H70" s="54">
        <v>23</v>
      </c>
      <c r="I70" s="54">
        <v>13</v>
      </c>
      <c r="J70" s="4">
        <v>0</v>
      </c>
      <c r="K70" s="4"/>
      <c r="L70" s="54"/>
      <c r="M70" s="54"/>
      <c r="N70" s="54"/>
      <c r="O70" s="54"/>
      <c r="P70" s="54"/>
      <c r="Q70" s="54"/>
      <c r="R70" s="54"/>
      <c r="S70" s="136"/>
      <c r="T70" s="1"/>
    </row>
    <row r="71" spans="1:20" s="51" customFormat="1" ht="15" x14ac:dyDescent="0.25">
      <c r="A71" s="32">
        <v>29111</v>
      </c>
      <c r="B71" s="135" t="s">
        <v>847</v>
      </c>
      <c r="C71" s="54">
        <v>12</v>
      </c>
      <c r="D71" s="54">
        <v>10</v>
      </c>
      <c r="E71" s="54">
        <v>9</v>
      </c>
      <c r="F71" s="54">
        <v>10</v>
      </c>
      <c r="G71" s="54">
        <v>10</v>
      </c>
      <c r="H71" s="54">
        <v>11</v>
      </c>
      <c r="I71" s="54">
        <v>10</v>
      </c>
      <c r="J71" s="36">
        <v>12</v>
      </c>
      <c r="K71" s="54">
        <v>9</v>
      </c>
      <c r="L71" s="54">
        <v>0</v>
      </c>
      <c r="M71" s="54"/>
      <c r="N71" s="54"/>
      <c r="O71" s="54"/>
      <c r="P71" s="54">
        <v>0</v>
      </c>
      <c r="Q71" s="54">
        <v>0</v>
      </c>
      <c r="R71" s="54"/>
      <c r="S71" s="136"/>
      <c r="T71" s="1"/>
    </row>
    <row r="72" spans="1:20" s="51" customFormat="1" ht="15" x14ac:dyDescent="0.25">
      <c r="A72" s="50"/>
      <c r="B72" s="23" t="s">
        <v>876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136"/>
      <c r="T72" s="1"/>
    </row>
    <row r="73" spans="1:20" s="51" customFormat="1" ht="15" x14ac:dyDescent="0.25">
      <c r="A73" s="50"/>
      <c r="B73" s="23" t="s">
        <v>869</v>
      </c>
      <c r="C73" s="54">
        <v>10</v>
      </c>
      <c r="D73" s="54">
        <v>14</v>
      </c>
      <c r="E73" s="54">
        <v>12</v>
      </c>
      <c r="F73" s="54">
        <v>13</v>
      </c>
      <c r="G73" s="54">
        <v>17</v>
      </c>
      <c r="H73" s="54">
        <v>14</v>
      </c>
      <c r="I73" s="54">
        <v>11</v>
      </c>
      <c r="J73" s="4">
        <v>0</v>
      </c>
      <c r="K73" s="54"/>
      <c r="L73" s="54"/>
      <c r="M73" s="54"/>
      <c r="N73" s="54"/>
      <c r="O73" s="54"/>
      <c r="P73" s="54"/>
      <c r="Q73" s="54"/>
      <c r="R73" s="54"/>
      <c r="S73" s="136"/>
      <c r="T73" s="1"/>
    </row>
    <row r="74" spans="1:20" s="51" customFormat="1" ht="15" x14ac:dyDescent="0.25">
      <c r="A74" s="50"/>
      <c r="B74" s="23" t="s">
        <v>877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33"/>
      <c r="T74" s="1"/>
    </row>
    <row r="75" spans="1:20" s="51" customFormat="1" ht="15" x14ac:dyDescent="0.25">
      <c r="A75" s="50"/>
      <c r="B75" s="23" t="s">
        <v>872</v>
      </c>
      <c r="C75" s="54">
        <v>34</v>
      </c>
      <c r="D75" s="54">
        <v>32</v>
      </c>
      <c r="E75" s="54">
        <v>27</v>
      </c>
      <c r="F75" s="54">
        <v>28</v>
      </c>
      <c r="G75" s="54">
        <v>22</v>
      </c>
      <c r="H75" s="54">
        <v>23</v>
      </c>
      <c r="I75" s="54">
        <v>0</v>
      </c>
      <c r="J75" s="4"/>
      <c r="K75" s="4"/>
      <c r="L75" s="4"/>
      <c r="M75" s="4"/>
      <c r="N75" s="4"/>
      <c r="O75" s="4"/>
      <c r="P75" s="54"/>
      <c r="Q75" s="54"/>
      <c r="R75" s="54"/>
      <c r="S75" s="133"/>
      <c r="T75" s="1"/>
    </row>
    <row r="76" spans="1:20" s="51" customFormat="1" ht="15" x14ac:dyDescent="0.25">
      <c r="A76" s="50">
        <v>31136</v>
      </c>
      <c r="B76" s="23" t="s">
        <v>865</v>
      </c>
      <c r="C76" s="54">
        <v>51</v>
      </c>
      <c r="D76" s="54">
        <v>46</v>
      </c>
      <c r="E76" s="54">
        <v>35</v>
      </c>
      <c r="F76" s="54">
        <v>28</v>
      </c>
      <c r="G76" s="54">
        <v>11</v>
      </c>
      <c r="H76" s="54">
        <v>12</v>
      </c>
      <c r="I76" s="54">
        <v>15</v>
      </c>
      <c r="J76" s="4">
        <v>14</v>
      </c>
      <c r="K76" s="4">
        <v>13</v>
      </c>
      <c r="L76" s="4">
        <v>10</v>
      </c>
      <c r="M76" s="4">
        <v>10</v>
      </c>
      <c r="N76" s="4">
        <v>0</v>
      </c>
      <c r="O76" s="4"/>
      <c r="P76" s="54">
        <v>0</v>
      </c>
      <c r="Q76" s="54">
        <v>0</v>
      </c>
      <c r="R76" s="54"/>
      <c r="S76" s="133"/>
      <c r="T76" s="1"/>
    </row>
    <row r="77" spans="1:20" s="51" customFormat="1" ht="15" x14ac:dyDescent="0.25">
      <c r="A77" s="50"/>
      <c r="B77" s="23" t="s">
        <v>878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133"/>
      <c r="T77" s="1"/>
    </row>
    <row r="78" spans="1:20" s="51" customFormat="1" ht="15" x14ac:dyDescent="0.25">
      <c r="A78" s="50"/>
      <c r="B78" s="23" t="s">
        <v>1503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133"/>
      <c r="T78" s="1"/>
    </row>
    <row r="79" spans="1:20" s="51" customFormat="1" ht="15" x14ac:dyDescent="0.25">
      <c r="A79" s="50"/>
      <c r="B79" s="23" t="s">
        <v>879</v>
      </c>
      <c r="C79" s="54">
        <v>22</v>
      </c>
      <c r="D79" s="54">
        <v>22</v>
      </c>
      <c r="E79" s="54">
        <v>21</v>
      </c>
      <c r="F79" s="54">
        <v>18</v>
      </c>
      <c r="G79" s="54">
        <v>0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133"/>
      <c r="T79" s="1"/>
    </row>
    <row r="80" spans="1:20" s="51" customFormat="1" ht="15" x14ac:dyDescent="0.25">
      <c r="A80" s="50"/>
      <c r="B80" s="23" t="s">
        <v>880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33"/>
      <c r="T80" s="1"/>
    </row>
    <row r="81" spans="1:20" s="51" customFormat="1" ht="15" x14ac:dyDescent="0.25">
      <c r="A81" s="50"/>
      <c r="B81" s="23" t="s">
        <v>881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3"/>
      <c r="T81" s="1"/>
    </row>
    <row r="82" spans="1:20" s="51" customFormat="1" ht="15" x14ac:dyDescent="0.25">
      <c r="A82" s="50"/>
      <c r="B82" s="116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33"/>
      <c r="T82" s="1"/>
    </row>
    <row r="83" spans="1:20" s="51" customFormat="1" ht="15" x14ac:dyDescent="0.25">
      <c r="A83" s="50"/>
      <c r="B83" s="116" t="s">
        <v>1406</v>
      </c>
      <c r="C83" s="54">
        <f>SUM(C3:C82)</f>
        <v>2767</v>
      </c>
      <c r="D83" s="57">
        <f>SUM(D$3:D82)</f>
        <v>2703</v>
      </c>
      <c r="E83" s="57">
        <f>SUM(E$3:E82)</f>
        <v>2665</v>
      </c>
      <c r="F83" s="57">
        <f>SUM(F$3:F82)</f>
        <v>2648</v>
      </c>
      <c r="G83" s="57">
        <f>SUM(G$3:G82)</f>
        <v>2649</v>
      </c>
      <c r="H83" s="57">
        <f>SUM(H$3:H82)</f>
        <v>2594</v>
      </c>
      <c r="I83" s="57">
        <f>SUM(I$3:I82)</f>
        <v>2511</v>
      </c>
      <c r="J83" s="57">
        <f>SUM(J$3:J82)</f>
        <v>2456</v>
      </c>
      <c r="K83" s="57">
        <f>SUM(K$3:K82)</f>
        <v>2368</v>
      </c>
      <c r="L83" s="57">
        <f>SUM(L$3:L82)</f>
        <v>2179</v>
      </c>
      <c r="M83" s="57">
        <f>SUM(M$3:M82)</f>
        <v>2154</v>
      </c>
      <c r="N83" s="57">
        <v>2156</v>
      </c>
      <c r="O83" s="57">
        <v>2032</v>
      </c>
      <c r="P83" s="57">
        <f>SUM(P3:P82)</f>
        <v>1948</v>
      </c>
      <c r="Q83" s="54">
        <f>SUM(Q3:Q82)</f>
        <v>1995</v>
      </c>
      <c r="R83" s="54">
        <f>SUM(R$3:R82)</f>
        <v>47</v>
      </c>
      <c r="S83" s="55">
        <f>(Q83/P83)-1</f>
        <v>2.4127310061601737E-2</v>
      </c>
      <c r="T83" s="1"/>
    </row>
    <row r="84" spans="1:20" s="51" customFormat="1" ht="15" x14ac:dyDescent="0.25">
      <c r="A84" s="50"/>
      <c r="B84" s="124"/>
      <c r="C84" s="54"/>
      <c r="D84" s="54">
        <f t="shared" ref="D84:J84" si="4">SUM(D83-C83)</f>
        <v>-64</v>
      </c>
      <c r="E84" s="54">
        <f t="shared" si="4"/>
        <v>-38</v>
      </c>
      <c r="F84" s="54">
        <f t="shared" si="4"/>
        <v>-17</v>
      </c>
      <c r="G84" s="54">
        <f t="shared" si="4"/>
        <v>1</v>
      </c>
      <c r="H84" s="54">
        <f t="shared" si="4"/>
        <v>-55</v>
      </c>
      <c r="I84" s="54">
        <f t="shared" si="4"/>
        <v>-83</v>
      </c>
      <c r="J84" s="54">
        <f t="shared" si="4"/>
        <v>-55</v>
      </c>
      <c r="K84" s="54">
        <f>SUM(K83-J83)</f>
        <v>-88</v>
      </c>
      <c r="L84" s="54">
        <f>SUM(L83-K83)</f>
        <v>-189</v>
      </c>
      <c r="M84" s="54">
        <f>SUM(M83-L83)</f>
        <v>-25</v>
      </c>
      <c r="N84" s="54">
        <f>SUM(N83-M83)</f>
        <v>2</v>
      </c>
      <c r="O84" s="54">
        <v>-124</v>
      </c>
      <c r="Q84" s="143">
        <f>SUM(Q83-P83)</f>
        <v>47</v>
      </c>
      <c r="R84" s="54"/>
      <c r="S84" s="50"/>
      <c r="T84" s="1"/>
    </row>
    <row r="85" spans="1:20" s="51" customFormat="1" ht="15" x14ac:dyDescent="0.25">
      <c r="A85" s="50"/>
      <c r="B85" s="12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R85" s="54"/>
      <c r="S85" s="50"/>
      <c r="T85" s="1"/>
    </row>
    <row r="86" spans="1:20" s="51" customFormat="1" ht="15" x14ac:dyDescent="0.25">
      <c r="A86" s="50"/>
      <c r="B86" s="350" t="s">
        <v>1407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1"/>
    </row>
    <row r="87" spans="1:20" s="51" customFormat="1" ht="15" x14ac:dyDescent="0.25">
      <c r="A87" s="50"/>
      <c r="B87" s="345" t="s">
        <v>1408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1"/>
    </row>
    <row r="88" spans="1:20" s="51" customFormat="1" ht="15" x14ac:dyDescent="0.25">
      <c r="A88" s="50"/>
      <c r="B88" s="346" t="s">
        <v>1409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1"/>
    </row>
    <row r="89" spans="1:20" s="51" customFormat="1" ht="15" x14ac:dyDescent="0.25">
      <c r="A89" s="50"/>
      <c r="B89" s="347" t="s">
        <v>1410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1"/>
    </row>
    <row r="90" spans="1:20" s="51" customFormat="1" ht="15" x14ac:dyDescent="0.25">
      <c r="A90" s="50"/>
      <c r="B90" s="348" t="s">
        <v>1411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1"/>
    </row>
    <row r="91" spans="1:20" s="51" customFormat="1" ht="15" x14ac:dyDescent="0.25">
      <c r="A91" s="50"/>
      <c r="B91" s="349" t="s">
        <v>1412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1"/>
    </row>
    <row r="92" spans="1:20" s="51" customFormat="1" ht="15" x14ac:dyDescent="0.25">
      <c r="A92" s="50"/>
      <c r="B92" s="230" t="s">
        <v>1520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1"/>
    </row>
    <row r="93" spans="1:20" s="51" customFormat="1" ht="15" x14ac:dyDescent="0.25">
      <c r="A93" s="50"/>
      <c r="B93" s="353" t="s">
        <v>1623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3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T97" s="1"/>
    </row>
    <row r="98" spans="3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3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1"/>
    </row>
    <row r="100" spans="3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T100" s="1"/>
    </row>
    <row r="101" spans="3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T101" s="1"/>
    </row>
    <row r="102" spans="3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T102" s="1"/>
    </row>
    <row r="103" spans="3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T103" s="1"/>
    </row>
    <row r="104" spans="3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T104" s="1"/>
    </row>
    <row r="105" spans="3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</sheetData>
  <mergeCells count="1">
    <mergeCell ref="R1:S1"/>
  </mergeCells>
  <phoneticPr fontId="4" type="noConversion"/>
  <conditionalFormatting sqref="A3:A58">
    <cfRule type="expression" dxfId="147" priority="3">
      <formula>S3&lt;-0.0999</formula>
    </cfRule>
    <cfRule type="expression" dxfId="146" priority="5">
      <formula>Q3&lt;20</formula>
    </cfRule>
  </conditionalFormatting>
  <conditionalFormatting sqref="B3:B58">
    <cfRule type="expression" dxfId="145" priority="7">
      <formula>R3&lt;0</formula>
    </cfRule>
    <cfRule type="expression" dxfId="144" priority="8">
      <formula>R3=0</formula>
    </cfRule>
    <cfRule type="expression" dxfId="143" priority="9">
      <formula>R3&gt;0</formula>
    </cfRule>
  </conditionalFormatting>
  <conditionalFormatting sqref="D83:O83">
    <cfRule type="expression" dxfId="142" priority="13">
      <formula>D84&lt;0</formula>
    </cfRule>
    <cfRule type="expression" dxfId="141" priority="14">
      <formula>D84=0</formula>
    </cfRule>
    <cfRule type="expression" dxfId="140" priority="15">
      <formula>D84&gt;0</formula>
    </cfRule>
  </conditionalFormatting>
  <conditionalFormatting sqref="P83">
    <cfRule type="expression" dxfId="139" priority="126">
      <formula>#REF!&lt;0</formula>
    </cfRule>
    <cfRule type="expression" dxfId="138" priority="127">
      <formula>#REF!=0</formula>
    </cfRule>
    <cfRule type="expression" dxfId="137" priority="128">
      <formula>#REF!&gt;0</formula>
    </cfRule>
  </conditionalFormatting>
  <conditionalFormatting sqref="Q3:Q58 Q83">
    <cfRule type="expression" dxfId="136" priority="2">
      <formula>Q3&lt;20</formula>
    </cfRule>
  </conditionalFormatting>
  <conditionalFormatting sqref="S3:S58">
    <cfRule type="expression" dxfId="135" priority="4">
      <formula>S3&lt;-0.0999</formula>
    </cfRule>
  </conditionalFormatting>
  <printOptions gridLines="1"/>
  <pageMargins left="0.45" right="0.45" top="0.75" bottom="0.5" header="0.5" footer="0.05"/>
  <pageSetup scale="73" fitToHeight="2" orientation="landscape"/>
  <headerFooter>
    <oddFooter>&amp;L&amp;8&amp;F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EDCE-65A0-41D8-9E3C-91658288BF54}">
  <sheetPr codeName="Sheet12">
    <tabColor theme="8" tint="0.79998168889431442"/>
    <pageSetUpPr fitToPage="1"/>
  </sheetPr>
  <dimension ref="A1:Y295"/>
  <sheetViews>
    <sheetView zoomScale="90" zoomScaleNormal="90" zoomScalePageLayoutView="80" workbookViewId="0">
      <selection activeCell="K27" sqref="K27"/>
    </sheetView>
  </sheetViews>
  <sheetFormatPr defaultRowHeight="12.75" x14ac:dyDescent="0.2"/>
  <cols>
    <col min="1" max="1" width="11" style="44" customWidth="1"/>
    <col min="2" max="2" width="32.5" style="125" customWidth="1"/>
    <col min="3" max="3" width="10" style="1" customWidth="1"/>
    <col min="4" max="4" width="9.5" style="1" customWidth="1"/>
    <col min="5" max="5" width="10.5" style="1" customWidth="1"/>
    <col min="6" max="9" width="9.5" style="1" customWidth="1"/>
    <col min="10" max="10" width="10.125" style="1" customWidth="1"/>
    <col min="11" max="11" width="9.5" style="1" customWidth="1"/>
    <col min="12" max="16" width="11" style="1" customWidth="1"/>
    <col min="17" max="17" width="12" style="1" customWidth="1"/>
    <col min="18" max="18" width="8.5" style="1" customWidth="1"/>
    <col min="19" max="19" width="8.5" style="44" customWidth="1"/>
    <col min="20" max="20" width="28.625" style="46" customWidth="1"/>
    <col min="21" max="21" width="11.12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03" t="s">
        <v>882</v>
      </c>
      <c r="C1" s="104"/>
      <c r="D1" s="104"/>
      <c r="E1" s="104"/>
      <c r="F1" s="104"/>
      <c r="G1" s="104"/>
      <c r="H1" s="105"/>
      <c r="I1" s="105"/>
      <c r="J1" s="106"/>
      <c r="K1" s="106"/>
      <c r="L1" s="107"/>
      <c r="M1" s="107"/>
      <c r="N1" s="107"/>
      <c r="O1" s="107"/>
      <c r="P1" s="107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 t="str">
        <f>+'Comparison by District'!$U$2</f>
        <v>2025-04-11</v>
      </c>
      <c r="R2" s="31" t="s">
        <v>1595</v>
      </c>
      <c r="S2" s="31" t="s">
        <v>45</v>
      </c>
      <c r="T2" s="276"/>
    </row>
    <row r="3" spans="1:20" s="51" customFormat="1" ht="15" x14ac:dyDescent="0.25">
      <c r="A3" s="32">
        <v>85740</v>
      </c>
      <c r="B3" s="110" t="s">
        <v>744</v>
      </c>
      <c r="C3" s="54"/>
      <c r="D3" s="54"/>
      <c r="E3" s="54"/>
      <c r="F3" s="54">
        <v>29</v>
      </c>
      <c r="G3" s="54">
        <v>37</v>
      </c>
      <c r="H3" s="54">
        <v>36</v>
      </c>
      <c r="I3" s="54">
        <v>30</v>
      </c>
      <c r="J3" s="37">
        <v>29</v>
      </c>
      <c r="K3" s="54">
        <v>35</v>
      </c>
      <c r="L3" s="54">
        <v>29</v>
      </c>
      <c r="M3" s="54">
        <v>28</v>
      </c>
      <c r="N3" s="54">
        <v>25</v>
      </c>
      <c r="O3" s="54">
        <v>20</v>
      </c>
      <c r="P3" s="54">
        <v>20</v>
      </c>
      <c r="Q3" s="54">
        <v>30</v>
      </c>
      <c r="R3" s="54">
        <f t="shared" ref="R3:R34" si="0">Q3-P3</f>
        <v>10</v>
      </c>
      <c r="S3" s="55">
        <f t="shared" ref="S3:S34" si="1">(Q3/P3)-1</f>
        <v>0.5</v>
      </c>
      <c r="T3" s="1"/>
    </row>
    <row r="4" spans="1:20" s="51" customFormat="1" ht="15" x14ac:dyDescent="0.25">
      <c r="A4" s="32">
        <v>2005</v>
      </c>
      <c r="B4" s="111" t="s">
        <v>724</v>
      </c>
      <c r="C4" s="54">
        <v>28</v>
      </c>
      <c r="D4" s="54">
        <v>25</v>
      </c>
      <c r="E4" s="54">
        <v>20</v>
      </c>
      <c r="F4" s="54">
        <v>19</v>
      </c>
      <c r="G4" s="54">
        <v>21</v>
      </c>
      <c r="H4" s="54">
        <v>27</v>
      </c>
      <c r="I4" s="54">
        <v>23</v>
      </c>
      <c r="J4" s="37">
        <v>23</v>
      </c>
      <c r="K4" s="54">
        <v>19</v>
      </c>
      <c r="L4" s="54">
        <v>19</v>
      </c>
      <c r="M4" s="54">
        <v>13</v>
      </c>
      <c r="N4" s="54">
        <v>12</v>
      </c>
      <c r="O4" s="54">
        <v>15</v>
      </c>
      <c r="P4" s="54">
        <v>14</v>
      </c>
      <c r="Q4" s="54">
        <v>18</v>
      </c>
      <c r="R4" s="54">
        <f t="shared" si="0"/>
        <v>4</v>
      </c>
      <c r="S4" s="55">
        <f t="shared" si="1"/>
        <v>0.28571428571428581</v>
      </c>
      <c r="T4" s="1"/>
    </row>
    <row r="5" spans="1:20" s="51" customFormat="1" ht="15" x14ac:dyDescent="0.25">
      <c r="A5" s="32">
        <v>2006</v>
      </c>
      <c r="B5" s="206" t="s">
        <v>1567</v>
      </c>
      <c r="C5" s="54">
        <v>17</v>
      </c>
      <c r="D5" s="54">
        <v>16</v>
      </c>
      <c r="E5" s="54">
        <v>16</v>
      </c>
      <c r="F5" s="54">
        <v>15</v>
      </c>
      <c r="G5" s="54">
        <v>16</v>
      </c>
      <c r="H5" s="54">
        <v>23</v>
      </c>
      <c r="I5" s="54">
        <v>18</v>
      </c>
      <c r="J5" s="37">
        <v>12</v>
      </c>
      <c r="K5" s="54">
        <v>16</v>
      </c>
      <c r="L5" s="54">
        <v>16</v>
      </c>
      <c r="M5" s="54">
        <v>13</v>
      </c>
      <c r="N5" s="54">
        <v>10</v>
      </c>
      <c r="O5" s="54">
        <v>9</v>
      </c>
      <c r="P5" s="54">
        <v>7</v>
      </c>
      <c r="Q5" s="54">
        <v>9</v>
      </c>
      <c r="R5" s="54">
        <f t="shared" si="0"/>
        <v>2</v>
      </c>
      <c r="S5" s="55">
        <f t="shared" si="1"/>
        <v>0.28571428571428581</v>
      </c>
      <c r="T5" s="1" t="s">
        <v>1568</v>
      </c>
    </row>
    <row r="6" spans="1:20" s="51" customFormat="1" ht="15" x14ac:dyDescent="0.25">
      <c r="A6" s="86">
        <v>90016</v>
      </c>
      <c r="B6" s="109" t="s">
        <v>742</v>
      </c>
      <c r="C6" s="54"/>
      <c r="D6" s="54"/>
      <c r="E6" s="54"/>
      <c r="F6" s="54"/>
      <c r="G6" s="54"/>
      <c r="H6" s="54"/>
      <c r="I6" s="54"/>
      <c r="J6" s="71">
        <v>0</v>
      </c>
      <c r="K6" s="54">
        <v>23</v>
      </c>
      <c r="L6" s="54">
        <v>13</v>
      </c>
      <c r="M6" s="54">
        <v>16</v>
      </c>
      <c r="N6" s="54">
        <v>13</v>
      </c>
      <c r="O6" s="54">
        <v>12</v>
      </c>
      <c r="P6" s="54">
        <v>16</v>
      </c>
      <c r="Q6" s="54">
        <v>20</v>
      </c>
      <c r="R6" s="54">
        <f t="shared" si="0"/>
        <v>4</v>
      </c>
      <c r="S6" s="55">
        <f t="shared" si="1"/>
        <v>0.25</v>
      </c>
      <c r="T6" s="1"/>
    </row>
    <row r="7" spans="1:20" s="51" customFormat="1" ht="15" x14ac:dyDescent="0.25">
      <c r="A7" s="32">
        <v>2008</v>
      </c>
      <c r="B7" s="113" t="s">
        <v>725</v>
      </c>
      <c r="C7" s="54">
        <v>8</v>
      </c>
      <c r="D7" s="54">
        <v>9</v>
      </c>
      <c r="E7" s="54">
        <v>9</v>
      </c>
      <c r="F7" s="54">
        <v>9</v>
      </c>
      <c r="G7" s="54">
        <v>10</v>
      </c>
      <c r="H7" s="54">
        <v>13</v>
      </c>
      <c r="I7" s="54">
        <v>22</v>
      </c>
      <c r="J7" s="37">
        <v>21</v>
      </c>
      <c r="K7" s="54">
        <v>22</v>
      </c>
      <c r="L7" s="54">
        <v>21</v>
      </c>
      <c r="M7" s="54">
        <v>29</v>
      </c>
      <c r="N7" s="54">
        <v>32</v>
      </c>
      <c r="O7" s="54">
        <v>19</v>
      </c>
      <c r="P7" s="54">
        <v>21</v>
      </c>
      <c r="Q7" s="54">
        <v>25</v>
      </c>
      <c r="R7" s="54">
        <f t="shared" si="0"/>
        <v>4</v>
      </c>
      <c r="S7" s="55">
        <f t="shared" si="1"/>
        <v>0.19047619047619047</v>
      </c>
      <c r="T7" s="1"/>
    </row>
    <row r="8" spans="1:20" s="51" customFormat="1" ht="15" x14ac:dyDescent="0.25">
      <c r="A8" s="32">
        <v>1993</v>
      </c>
      <c r="B8" s="109" t="s">
        <v>715</v>
      </c>
      <c r="C8" s="54">
        <v>40</v>
      </c>
      <c r="D8" s="54">
        <v>36</v>
      </c>
      <c r="E8" s="54">
        <v>35</v>
      </c>
      <c r="F8" s="54">
        <v>39</v>
      </c>
      <c r="G8" s="54">
        <v>35</v>
      </c>
      <c r="H8" s="54">
        <v>39</v>
      </c>
      <c r="I8" s="54">
        <v>32</v>
      </c>
      <c r="J8" s="37">
        <v>35</v>
      </c>
      <c r="K8" s="54">
        <v>35</v>
      </c>
      <c r="L8" s="54">
        <v>36</v>
      </c>
      <c r="M8" s="54">
        <v>39</v>
      </c>
      <c r="N8" s="54">
        <v>41</v>
      </c>
      <c r="O8" s="54">
        <v>38</v>
      </c>
      <c r="P8" s="54">
        <v>31</v>
      </c>
      <c r="Q8" s="54">
        <v>36</v>
      </c>
      <c r="R8" s="54">
        <f t="shared" si="0"/>
        <v>5</v>
      </c>
      <c r="S8" s="55">
        <f t="shared" si="1"/>
        <v>0.16129032258064524</v>
      </c>
      <c r="T8" s="1"/>
    </row>
    <row r="9" spans="1:20" s="51" customFormat="1" ht="15" x14ac:dyDescent="0.25">
      <c r="A9" s="32">
        <v>1988</v>
      </c>
      <c r="B9" s="111" t="s">
        <v>897</v>
      </c>
      <c r="C9" s="54">
        <v>193</v>
      </c>
      <c r="D9" s="54">
        <v>184</v>
      </c>
      <c r="E9" s="54">
        <v>168</v>
      </c>
      <c r="F9" s="54">
        <v>136</v>
      </c>
      <c r="G9" s="54">
        <v>162</v>
      </c>
      <c r="H9" s="54">
        <v>179</v>
      </c>
      <c r="I9" s="54">
        <v>157</v>
      </c>
      <c r="J9" s="37">
        <v>114</v>
      </c>
      <c r="K9" s="54">
        <v>111</v>
      </c>
      <c r="L9" s="54">
        <v>114</v>
      </c>
      <c r="M9" s="54">
        <v>108</v>
      </c>
      <c r="N9" s="54">
        <v>119</v>
      </c>
      <c r="O9" s="54">
        <v>101</v>
      </c>
      <c r="P9" s="54">
        <v>91</v>
      </c>
      <c r="Q9" s="54">
        <v>105</v>
      </c>
      <c r="R9" s="54">
        <f t="shared" si="0"/>
        <v>14</v>
      </c>
      <c r="S9" s="55">
        <f t="shared" si="1"/>
        <v>0.15384615384615374</v>
      </c>
      <c r="T9" s="1"/>
    </row>
    <row r="10" spans="1:20" s="51" customFormat="1" ht="15" x14ac:dyDescent="0.25">
      <c r="A10" s="32">
        <v>2007</v>
      </c>
      <c r="B10" s="110" t="s">
        <v>886</v>
      </c>
      <c r="C10" s="54">
        <v>18</v>
      </c>
      <c r="D10" s="54">
        <v>17</v>
      </c>
      <c r="E10" s="54">
        <v>13</v>
      </c>
      <c r="F10" s="54">
        <v>22</v>
      </c>
      <c r="G10" s="54">
        <v>17</v>
      </c>
      <c r="H10" s="54">
        <v>19</v>
      </c>
      <c r="I10" s="54">
        <v>18</v>
      </c>
      <c r="J10" s="37">
        <v>16</v>
      </c>
      <c r="K10" s="54">
        <v>18</v>
      </c>
      <c r="L10" s="54">
        <v>20</v>
      </c>
      <c r="M10" s="54">
        <v>17</v>
      </c>
      <c r="N10" s="54">
        <v>20</v>
      </c>
      <c r="O10" s="54">
        <v>21</v>
      </c>
      <c r="P10" s="54">
        <v>16</v>
      </c>
      <c r="Q10" s="54">
        <v>18</v>
      </c>
      <c r="R10" s="54">
        <f t="shared" si="0"/>
        <v>2</v>
      </c>
      <c r="S10" s="55">
        <f t="shared" si="1"/>
        <v>0.125</v>
      </c>
      <c r="T10" s="1"/>
    </row>
    <row r="11" spans="1:20" s="51" customFormat="1" ht="15" x14ac:dyDescent="0.25">
      <c r="A11" s="32">
        <v>2000</v>
      </c>
      <c r="B11" s="111" t="s">
        <v>722</v>
      </c>
      <c r="C11" s="54">
        <v>17</v>
      </c>
      <c r="D11" s="54">
        <v>18</v>
      </c>
      <c r="E11" s="54">
        <v>12</v>
      </c>
      <c r="F11" s="54">
        <v>18</v>
      </c>
      <c r="G11" s="54">
        <v>20</v>
      </c>
      <c r="H11" s="54">
        <v>19</v>
      </c>
      <c r="I11" s="54">
        <v>18</v>
      </c>
      <c r="J11" s="37">
        <v>15</v>
      </c>
      <c r="K11" s="54">
        <v>14</v>
      </c>
      <c r="L11" s="54">
        <v>11</v>
      </c>
      <c r="M11" s="54">
        <v>4</v>
      </c>
      <c r="N11" s="54">
        <v>7</v>
      </c>
      <c r="O11" s="54">
        <v>7</v>
      </c>
      <c r="P11" s="54">
        <v>10</v>
      </c>
      <c r="Q11" s="54">
        <v>11</v>
      </c>
      <c r="R11" s="54">
        <f t="shared" si="0"/>
        <v>1</v>
      </c>
      <c r="S11" s="55">
        <f t="shared" si="1"/>
        <v>0.10000000000000009</v>
      </c>
      <c r="T11" s="1"/>
    </row>
    <row r="12" spans="1:20" s="51" customFormat="1" ht="15" x14ac:dyDescent="0.25">
      <c r="A12" s="32">
        <v>2002</v>
      </c>
      <c r="B12" s="111" t="s">
        <v>736</v>
      </c>
      <c r="C12" s="54">
        <v>27</v>
      </c>
      <c r="D12" s="54">
        <v>29</v>
      </c>
      <c r="E12" s="54">
        <v>28</v>
      </c>
      <c r="F12" s="54">
        <v>19</v>
      </c>
      <c r="G12" s="54">
        <v>22</v>
      </c>
      <c r="H12" s="54">
        <v>24</v>
      </c>
      <c r="I12" s="54">
        <v>21</v>
      </c>
      <c r="J12" s="37">
        <v>22</v>
      </c>
      <c r="K12" s="54">
        <v>38</v>
      </c>
      <c r="L12" s="54">
        <v>39</v>
      </c>
      <c r="M12" s="54">
        <v>35</v>
      </c>
      <c r="N12" s="54">
        <v>35</v>
      </c>
      <c r="O12" s="54">
        <v>38</v>
      </c>
      <c r="P12" s="54">
        <v>34</v>
      </c>
      <c r="Q12" s="54">
        <v>37</v>
      </c>
      <c r="R12" s="54">
        <f t="shared" si="0"/>
        <v>3</v>
      </c>
      <c r="S12" s="55">
        <f t="shared" si="1"/>
        <v>8.8235294117646967E-2</v>
      </c>
      <c r="T12" s="1"/>
    </row>
    <row r="13" spans="1:20" s="51" customFormat="1" ht="15" x14ac:dyDescent="0.25">
      <c r="A13" s="32">
        <v>1971</v>
      </c>
      <c r="B13" s="113" t="s">
        <v>719</v>
      </c>
      <c r="C13" s="54">
        <v>46</v>
      </c>
      <c r="D13" s="54">
        <v>39</v>
      </c>
      <c r="E13" s="54">
        <v>28</v>
      </c>
      <c r="F13" s="54">
        <v>28</v>
      </c>
      <c r="G13" s="54">
        <v>26</v>
      </c>
      <c r="H13" s="54">
        <v>24</v>
      </c>
      <c r="I13" s="54">
        <v>25</v>
      </c>
      <c r="J13" s="37">
        <v>26</v>
      </c>
      <c r="K13" s="54">
        <v>28</v>
      </c>
      <c r="L13" s="54">
        <v>33</v>
      </c>
      <c r="M13" s="54">
        <v>37</v>
      </c>
      <c r="N13" s="54">
        <v>41</v>
      </c>
      <c r="O13" s="54">
        <v>38</v>
      </c>
      <c r="P13" s="54">
        <v>36</v>
      </c>
      <c r="Q13" s="54">
        <v>39</v>
      </c>
      <c r="R13" s="54">
        <f t="shared" si="0"/>
        <v>3</v>
      </c>
      <c r="S13" s="55">
        <f t="shared" si="1"/>
        <v>8.3333333333333259E-2</v>
      </c>
      <c r="T13" s="1"/>
    </row>
    <row r="14" spans="1:20" s="51" customFormat="1" ht="15" x14ac:dyDescent="0.25">
      <c r="A14" s="32">
        <v>1995</v>
      </c>
      <c r="B14" s="113" t="s">
        <v>717</v>
      </c>
      <c r="C14" s="54">
        <v>50</v>
      </c>
      <c r="D14" s="54">
        <v>49</v>
      </c>
      <c r="E14" s="54">
        <v>55</v>
      </c>
      <c r="F14" s="54">
        <v>53</v>
      </c>
      <c r="G14" s="54">
        <v>55</v>
      </c>
      <c r="H14" s="54">
        <v>60</v>
      </c>
      <c r="I14" s="54">
        <v>62</v>
      </c>
      <c r="J14" s="37">
        <v>61</v>
      </c>
      <c r="K14" s="54">
        <v>54</v>
      </c>
      <c r="L14" s="54">
        <v>54</v>
      </c>
      <c r="M14" s="54">
        <v>47</v>
      </c>
      <c r="N14" s="54">
        <v>47</v>
      </c>
      <c r="O14" s="54">
        <v>40</v>
      </c>
      <c r="P14" s="54">
        <v>37</v>
      </c>
      <c r="Q14" s="54">
        <v>40</v>
      </c>
      <c r="R14" s="54">
        <f t="shared" si="0"/>
        <v>3</v>
      </c>
      <c r="S14" s="55">
        <f t="shared" si="1"/>
        <v>8.1081081081081141E-2</v>
      </c>
      <c r="T14" s="1"/>
    </row>
    <row r="15" spans="1:20" s="51" customFormat="1" ht="15" x14ac:dyDescent="0.25">
      <c r="A15" s="32">
        <v>1981</v>
      </c>
      <c r="B15" s="111" t="s">
        <v>735</v>
      </c>
      <c r="C15" s="54">
        <v>102</v>
      </c>
      <c r="D15" s="54">
        <v>99</v>
      </c>
      <c r="E15" s="54">
        <v>100</v>
      </c>
      <c r="F15" s="54">
        <v>101</v>
      </c>
      <c r="G15" s="54">
        <v>110</v>
      </c>
      <c r="H15" s="54">
        <v>110</v>
      </c>
      <c r="I15" s="54">
        <v>99</v>
      </c>
      <c r="J15" s="37">
        <v>104</v>
      </c>
      <c r="K15" s="54">
        <v>98</v>
      </c>
      <c r="L15" s="54">
        <v>101</v>
      </c>
      <c r="M15" s="54">
        <v>99</v>
      </c>
      <c r="N15" s="54">
        <v>96</v>
      </c>
      <c r="O15" s="54">
        <v>80</v>
      </c>
      <c r="P15" s="54">
        <v>77</v>
      </c>
      <c r="Q15" s="54">
        <v>83</v>
      </c>
      <c r="R15" s="54">
        <f t="shared" si="0"/>
        <v>6</v>
      </c>
      <c r="S15" s="55">
        <f t="shared" si="1"/>
        <v>7.7922077922077948E-2</v>
      </c>
      <c r="T15" s="1"/>
    </row>
    <row r="16" spans="1:20" s="51" customFormat="1" ht="15" x14ac:dyDescent="0.25">
      <c r="A16" s="32">
        <v>2011</v>
      </c>
      <c r="B16" s="111" t="s">
        <v>890</v>
      </c>
      <c r="C16" s="54">
        <v>32</v>
      </c>
      <c r="D16" s="54">
        <v>28</v>
      </c>
      <c r="E16" s="54">
        <v>24</v>
      </c>
      <c r="F16" s="54">
        <v>24</v>
      </c>
      <c r="G16" s="54">
        <v>19</v>
      </c>
      <c r="H16" s="54">
        <v>18</v>
      </c>
      <c r="I16" s="54">
        <v>24</v>
      </c>
      <c r="J16" s="37">
        <v>19</v>
      </c>
      <c r="K16" s="54">
        <v>22</v>
      </c>
      <c r="L16" s="54">
        <v>22</v>
      </c>
      <c r="M16" s="54">
        <v>24</v>
      </c>
      <c r="N16" s="54">
        <v>23</v>
      </c>
      <c r="O16" s="54">
        <v>19</v>
      </c>
      <c r="P16" s="54">
        <v>17</v>
      </c>
      <c r="Q16" s="54">
        <v>18</v>
      </c>
      <c r="R16" s="54">
        <f t="shared" si="0"/>
        <v>1</v>
      </c>
      <c r="S16" s="55">
        <f t="shared" si="1"/>
        <v>5.8823529411764719E-2</v>
      </c>
      <c r="T16" s="1"/>
    </row>
    <row r="17" spans="1:20" s="51" customFormat="1" ht="15" x14ac:dyDescent="0.25">
      <c r="A17" s="32">
        <v>2003</v>
      </c>
      <c r="B17" s="206" t="s">
        <v>1467</v>
      </c>
      <c r="C17" s="54">
        <v>54</v>
      </c>
      <c r="D17" s="54">
        <v>56</v>
      </c>
      <c r="E17" s="54">
        <v>68</v>
      </c>
      <c r="F17" s="54">
        <v>52</v>
      </c>
      <c r="G17" s="54">
        <v>52</v>
      </c>
      <c r="H17" s="54">
        <v>50</v>
      </c>
      <c r="I17" s="54">
        <v>45</v>
      </c>
      <c r="J17" s="37">
        <v>45</v>
      </c>
      <c r="K17" s="54">
        <v>45</v>
      </c>
      <c r="L17" s="54">
        <v>43</v>
      </c>
      <c r="M17" s="54">
        <v>42</v>
      </c>
      <c r="N17" s="54">
        <v>41</v>
      </c>
      <c r="O17" s="54">
        <v>40</v>
      </c>
      <c r="P17" s="54">
        <v>45</v>
      </c>
      <c r="Q17" s="54">
        <v>47</v>
      </c>
      <c r="R17" s="54">
        <f t="shared" si="0"/>
        <v>2</v>
      </c>
      <c r="S17" s="55">
        <f t="shared" si="1"/>
        <v>4.4444444444444509E-2</v>
      </c>
      <c r="T17" s="1"/>
    </row>
    <row r="18" spans="1:20" s="51" customFormat="1" ht="15" x14ac:dyDescent="0.25">
      <c r="A18" s="32">
        <v>1987</v>
      </c>
      <c r="B18" s="111" t="s">
        <v>896</v>
      </c>
      <c r="C18" s="54">
        <v>21</v>
      </c>
      <c r="D18" s="54">
        <v>19</v>
      </c>
      <c r="E18" s="54">
        <v>20</v>
      </c>
      <c r="F18" s="54">
        <v>26</v>
      </c>
      <c r="G18" s="54">
        <v>27</v>
      </c>
      <c r="H18" s="54">
        <v>31</v>
      </c>
      <c r="I18" s="54">
        <v>22</v>
      </c>
      <c r="J18" s="37">
        <v>22</v>
      </c>
      <c r="K18" s="54">
        <v>20</v>
      </c>
      <c r="L18" s="54">
        <v>20</v>
      </c>
      <c r="M18" s="54">
        <v>19</v>
      </c>
      <c r="N18" s="54">
        <v>20</v>
      </c>
      <c r="O18" s="54">
        <v>22</v>
      </c>
      <c r="P18" s="54">
        <v>23</v>
      </c>
      <c r="Q18" s="54">
        <v>24</v>
      </c>
      <c r="R18" s="54">
        <f t="shared" si="0"/>
        <v>1</v>
      </c>
      <c r="S18" s="55">
        <f t="shared" si="1"/>
        <v>4.3478260869565188E-2</v>
      </c>
      <c r="T18" s="1"/>
    </row>
    <row r="19" spans="1:20" s="51" customFormat="1" ht="15" x14ac:dyDescent="0.25">
      <c r="A19" s="32">
        <v>85583</v>
      </c>
      <c r="B19" s="114" t="s">
        <v>891</v>
      </c>
      <c r="C19" s="54"/>
      <c r="D19" s="54"/>
      <c r="E19" s="54"/>
      <c r="F19" s="54">
        <v>35</v>
      </c>
      <c r="G19" s="54">
        <v>63</v>
      </c>
      <c r="H19" s="54">
        <v>58</v>
      </c>
      <c r="I19" s="54">
        <v>62</v>
      </c>
      <c r="J19" s="37">
        <v>39</v>
      </c>
      <c r="K19" s="54">
        <v>50</v>
      </c>
      <c r="L19" s="54">
        <v>59</v>
      </c>
      <c r="M19" s="54">
        <v>66</v>
      </c>
      <c r="N19" s="54">
        <v>58</v>
      </c>
      <c r="O19" s="54">
        <v>52</v>
      </c>
      <c r="P19" s="54">
        <v>48</v>
      </c>
      <c r="Q19" s="54">
        <v>50</v>
      </c>
      <c r="R19" s="54">
        <f t="shared" si="0"/>
        <v>2</v>
      </c>
      <c r="S19" s="55">
        <f t="shared" si="1"/>
        <v>4.1666666666666741E-2</v>
      </c>
      <c r="T19" s="1"/>
    </row>
    <row r="20" spans="1:20" s="51" customFormat="1" ht="15" x14ac:dyDescent="0.25">
      <c r="A20" s="32">
        <v>1986</v>
      </c>
      <c r="B20" s="111" t="s">
        <v>740</v>
      </c>
      <c r="C20" s="54">
        <v>62</v>
      </c>
      <c r="D20" s="54">
        <v>49</v>
      </c>
      <c r="E20" s="54">
        <v>50</v>
      </c>
      <c r="F20" s="54">
        <v>49</v>
      </c>
      <c r="G20" s="54">
        <v>47</v>
      </c>
      <c r="H20" s="54">
        <v>39</v>
      </c>
      <c r="I20" s="54">
        <v>47</v>
      </c>
      <c r="J20" s="37">
        <v>42</v>
      </c>
      <c r="K20" s="54">
        <v>40</v>
      </c>
      <c r="L20" s="54">
        <v>34</v>
      </c>
      <c r="M20" s="54">
        <v>38</v>
      </c>
      <c r="N20" s="54">
        <v>36</v>
      </c>
      <c r="O20" s="54">
        <v>37</v>
      </c>
      <c r="P20" s="54">
        <v>30</v>
      </c>
      <c r="Q20" s="54">
        <v>31</v>
      </c>
      <c r="R20" s="54">
        <f t="shared" si="0"/>
        <v>1</v>
      </c>
      <c r="S20" s="55">
        <f t="shared" si="1"/>
        <v>3.3333333333333437E-2</v>
      </c>
      <c r="T20" s="1"/>
    </row>
    <row r="21" spans="1:20" s="51" customFormat="1" ht="15" x14ac:dyDescent="0.25">
      <c r="A21" s="86">
        <v>89566</v>
      </c>
      <c r="B21" s="109" t="s">
        <v>888</v>
      </c>
      <c r="C21" s="54"/>
      <c r="D21" s="54"/>
      <c r="E21" s="54"/>
      <c r="F21" s="54"/>
      <c r="G21" s="54"/>
      <c r="H21" s="54"/>
      <c r="I21" s="54"/>
      <c r="J21" s="71">
        <v>0</v>
      </c>
      <c r="K21" s="54">
        <v>115</v>
      </c>
      <c r="L21" s="54">
        <v>122</v>
      </c>
      <c r="M21" s="54">
        <v>124</v>
      </c>
      <c r="N21" s="54">
        <v>136</v>
      </c>
      <c r="O21" s="54">
        <v>140</v>
      </c>
      <c r="P21" s="54">
        <v>140</v>
      </c>
      <c r="Q21" s="54">
        <v>143</v>
      </c>
      <c r="R21" s="54">
        <f t="shared" si="0"/>
        <v>3</v>
      </c>
      <c r="S21" s="55">
        <f t="shared" si="1"/>
        <v>2.1428571428571352E-2</v>
      </c>
      <c r="T21" s="1"/>
    </row>
    <row r="22" spans="1:20" s="51" customFormat="1" ht="15" x14ac:dyDescent="0.25">
      <c r="A22" s="32">
        <v>30784</v>
      </c>
      <c r="B22" s="114" t="s">
        <v>737</v>
      </c>
      <c r="C22" s="54">
        <v>104</v>
      </c>
      <c r="D22" s="54">
        <v>109</v>
      </c>
      <c r="E22" s="54">
        <v>116</v>
      </c>
      <c r="F22" s="54">
        <v>110</v>
      </c>
      <c r="G22" s="54">
        <v>105</v>
      </c>
      <c r="H22" s="54">
        <v>103</v>
      </c>
      <c r="I22" s="54">
        <v>108</v>
      </c>
      <c r="J22" s="37">
        <v>101</v>
      </c>
      <c r="K22" s="54">
        <v>103</v>
      </c>
      <c r="L22" s="54">
        <v>93</v>
      </c>
      <c r="M22" s="54">
        <v>90</v>
      </c>
      <c r="N22" s="54">
        <v>82</v>
      </c>
      <c r="O22" s="54">
        <v>82</v>
      </c>
      <c r="P22" s="54">
        <v>85</v>
      </c>
      <c r="Q22" s="54">
        <v>86</v>
      </c>
      <c r="R22" s="54">
        <f t="shared" si="0"/>
        <v>1</v>
      </c>
      <c r="S22" s="55">
        <f t="shared" si="1"/>
        <v>1.1764705882352899E-2</v>
      </c>
      <c r="T22" s="1"/>
    </row>
    <row r="23" spans="1:20" s="51" customFormat="1" ht="15" x14ac:dyDescent="0.25">
      <c r="A23" s="32">
        <v>2010</v>
      </c>
      <c r="B23" s="114" t="s">
        <v>893</v>
      </c>
      <c r="C23" s="54">
        <v>119</v>
      </c>
      <c r="D23" s="54">
        <v>108</v>
      </c>
      <c r="E23" s="54">
        <v>104</v>
      </c>
      <c r="F23" s="54">
        <v>99</v>
      </c>
      <c r="G23" s="54">
        <v>113</v>
      </c>
      <c r="H23" s="54">
        <v>99</v>
      </c>
      <c r="I23" s="54">
        <v>92</v>
      </c>
      <c r="J23" s="37">
        <v>82</v>
      </c>
      <c r="K23" s="54">
        <v>83</v>
      </c>
      <c r="L23" s="54">
        <v>78</v>
      </c>
      <c r="M23" s="54">
        <v>72</v>
      </c>
      <c r="N23" s="54">
        <v>75</v>
      </c>
      <c r="O23" s="54">
        <v>68</v>
      </c>
      <c r="P23" s="54">
        <v>64</v>
      </c>
      <c r="Q23" s="54">
        <v>64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x14ac:dyDescent="0.25">
      <c r="A24" s="32">
        <v>23493</v>
      </c>
      <c r="B24" s="109" t="s">
        <v>892</v>
      </c>
      <c r="C24" s="54">
        <v>84</v>
      </c>
      <c r="D24" s="54">
        <v>59</v>
      </c>
      <c r="E24" s="54">
        <v>57</v>
      </c>
      <c r="F24" s="54">
        <v>65</v>
      </c>
      <c r="G24" s="54">
        <v>61</v>
      </c>
      <c r="H24" s="54">
        <v>67</v>
      </c>
      <c r="I24" s="54">
        <v>72</v>
      </c>
      <c r="J24" s="37">
        <v>69</v>
      </c>
      <c r="K24" s="54">
        <v>69</v>
      </c>
      <c r="L24" s="54">
        <v>66</v>
      </c>
      <c r="M24" s="54">
        <v>64</v>
      </c>
      <c r="N24" s="54">
        <v>61</v>
      </c>
      <c r="O24" s="54">
        <v>61</v>
      </c>
      <c r="P24" s="54">
        <v>59</v>
      </c>
      <c r="Q24" s="54">
        <v>59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x14ac:dyDescent="0.25">
      <c r="A25" s="32">
        <v>22289</v>
      </c>
      <c r="B25" s="210" t="s">
        <v>1578</v>
      </c>
      <c r="C25" s="54">
        <v>15</v>
      </c>
      <c r="D25" s="54">
        <v>8</v>
      </c>
      <c r="E25" s="54">
        <v>10</v>
      </c>
      <c r="F25" s="54">
        <v>14</v>
      </c>
      <c r="G25" s="54">
        <v>12</v>
      </c>
      <c r="H25" s="54">
        <v>7</v>
      </c>
      <c r="I25" s="54">
        <v>3</v>
      </c>
      <c r="J25" s="37">
        <v>4</v>
      </c>
      <c r="K25" s="54">
        <v>9</v>
      </c>
      <c r="L25" s="54">
        <v>8</v>
      </c>
      <c r="M25" s="54">
        <v>18</v>
      </c>
      <c r="N25" s="54">
        <v>22</v>
      </c>
      <c r="O25" s="54">
        <v>22</v>
      </c>
      <c r="P25" s="54">
        <v>25</v>
      </c>
      <c r="Q25" s="54">
        <v>25</v>
      </c>
      <c r="R25" s="54">
        <f t="shared" si="0"/>
        <v>0</v>
      </c>
      <c r="S25" s="55">
        <f t="shared" si="1"/>
        <v>0</v>
      </c>
      <c r="T25" s="1" t="s">
        <v>1577</v>
      </c>
    </row>
    <row r="26" spans="1:20" s="51" customFormat="1" ht="15" x14ac:dyDescent="0.25">
      <c r="A26" s="32">
        <v>1985</v>
      </c>
      <c r="B26" s="111" t="s">
        <v>1575</v>
      </c>
      <c r="C26" s="54">
        <v>23</v>
      </c>
      <c r="D26" s="54">
        <v>22</v>
      </c>
      <c r="E26" s="54">
        <v>20</v>
      </c>
      <c r="F26" s="54">
        <v>23</v>
      </c>
      <c r="G26" s="54">
        <v>21</v>
      </c>
      <c r="H26" s="54">
        <v>16</v>
      </c>
      <c r="I26" s="54">
        <v>15</v>
      </c>
      <c r="J26" s="37">
        <v>17</v>
      </c>
      <c r="K26" s="54">
        <v>15</v>
      </c>
      <c r="L26" s="54">
        <v>18</v>
      </c>
      <c r="M26" s="54">
        <v>17</v>
      </c>
      <c r="N26" s="54">
        <v>19</v>
      </c>
      <c r="O26" s="54">
        <v>23</v>
      </c>
      <c r="P26" s="54">
        <v>23</v>
      </c>
      <c r="Q26" s="54">
        <v>23</v>
      </c>
      <c r="R26" s="54">
        <f t="shared" si="0"/>
        <v>0</v>
      </c>
      <c r="S26" s="55">
        <f t="shared" si="1"/>
        <v>0</v>
      </c>
      <c r="T26" s="1" t="s">
        <v>1573</v>
      </c>
    </row>
    <row r="27" spans="1:20" s="51" customFormat="1" ht="15" x14ac:dyDescent="0.25">
      <c r="A27" s="32">
        <v>2014</v>
      </c>
      <c r="B27" s="111" t="s">
        <v>727</v>
      </c>
      <c r="C27" s="54">
        <v>24</v>
      </c>
      <c r="D27" s="54">
        <v>21</v>
      </c>
      <c r="E27" s="54">
        <v>20</v>
      </c>
      <c r="F27" s="54">
        <v>20</v>
      </c>
      <c r="G27" s="54">
        <v>22</v>
      </c>
      <c r="H27" s="54">
        <v>23</v>
      </c>
      <c r="I27" s="54">
        <v>21</v>
      </c>
      <c r="J27" s="37">
        <v>18</v>
      </c>
      <c r="K27" s="54">
        <v>35</v>
      </c>
      <c r="L27" s="54">
        <v>42</v>
      </c>
      <c r="M27" s="54">
        <v>28</v>
      </c>
      <c r="N27" s="54">
        <v>28</v>
      </c>
      <c r="O27" s="54">
        <v>27</v>
      </c>
      <c r="P27" s="54">
        <v>19</v>
      </c>
      <c r="Q27" s="54">
        <v>19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x14ac:dyDescent="0.25">
      <c r="A28" s="32">
        <v>67515</v>
      </c>
      <c r="B28" s="111" t="s">
        <v>885</v>
      </c>
      <c r="C28" s="54">
        <v>13</v>
      </c>
      <c r="D28" s="54">
        <v>14</v>
      </c>
      <c r="E28" s="54">
        <v>12</v>
      </c>
      <c r="F28" s="54">
        <v>11</v>
      </c>
      <c r="G28" s="54">
        <v>11</v>
      </c>
      <c r="H28" s="54">
        <v>13</v>
      </c>
      <c r="I28" s="54">
        <v>20</v>
      </c>
      <c r="J28" s="37">
        <v>15</v>
      </c>
      <c r="K28" s="54">
        <v>11</v>
      </c>
      <c r="L28" s="54">
        <v>11</v>
      </c>
      <c r="M28" s="54">
        <v>10</v>
      </c>
      <c r="N28" s="54">
        <v>12</v>
      </c>
      <c r="O28" s="54">
        <v>14</v>
      </c>
      <c r="P28" s="54">
        <v>13</v>
      </c>
      <c r="Q28" s="54">
        <v>13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32">
        <v>2015</v>
      </c>
      <c r="B29" s="113" t="s">
        <v>889</v>
      </c>
      <c r="C29" s="54">
        <v>15</v>
      </c>
      <c r="D29" s="54">
        <v>16</v>
      </c>
      <c r="E29" s="54">
        <v>15</v>
      </c>
      <c r="F29" s="54">
        <v>14</v>
      </c>
      <c r="G29" s="54">
        <v>12</v>
      </c>
      <c r="H29" s="54">
        <v>12</v>
      </c>
      <c r="I29" s="54">
        <v>14</v>
      </c>
      <c r="J29" s="37">
        <v>12</v>
      </c>
      <c r="K29" s="54">
        <v>11</v>
      </c>
      <c r="L29" s="54">
        <v>13</v>
      </c>
      <c r="M29" s="54">
        <v>11</v>
      </c>
      <c r="N29" s="54">
        <v>11</v>
      </c>
      <c r="O29" s="54">
        <v>9</v>
      </c>
      <c r="P29" s="54">
        <v>8</v>
      </c>
      <c r="Q29" s="54">
        <v>8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x14ac:dyDescent="0.25">
      <c r="A30" s="32">
        <v>1973</v>
      </c>
      <c r="B30" s="114" t="s">
        <v>741</v>
      </c>
      <c r="C30" s="54">
        <v>104</v>
      </c>
      <c r="D30" s="54">
        <v>99</v>
      </c>
      <c r="E30" s="54">
        <v>105</v>
      </c>
      <c r="F30" s="54">
        <v>104</v>
      </c>
      <c r="G30" s="54">
        <v>107</v>
      </c>
      <c r="H30" s="54">
        <v>102</v>
      </c>
      <c r="I30" s="54">
        <v>96</v>
      </c>
      <c r="J30" s="37">
        <v>105</v>
      </c>
      <c r="K30" s="54">
        <v>109</v>
      </c>
      <c r="L30" s="54">
        <v>106</v>
      </c>
      <c r="M30" s="54">
        <v>102</v>
      </c>
      <c r="N30" s="54">
        <v>96</v>
      </c>
      <c r="O30" s="54">
        <v>88</v>
      </c>
      <c r="P30" s="54">
        <v>84</v>
      </c>
      <c r="Q30" s="54">
        <v>83</v>
      </c>
      <c r="R30" s="54">
        <f t="shared" si="0"/>
        <v>-1</v>
      </c>
      <c r="S30" s="55">
        <f t="shared" si="1"/>
        <v>-1.1904761904761862E-2</v>
      </c>
      <c r="T30" s="1"/>
    </row>
    <row r="31" spans="1:20" s="51" customFormat="1" ht="15" x14ac:dyDescent="0.25">
      <c r="A31" s="32">
        <v>1975</v>
      </c>
      <c r="B31" s="113" t="s">
        <v>720</v>
      </c>
      <c r="C31" s="54">
        <v>93</v>
      </c>
      <c r="D31" s="54">
        <v>86</v>
      </c>
      <c r="E31" s="54">
        <v>88</v>
      </c>
      <c r="F31" s="54">
        <v>82</v>
      </c>
      <c r="G31" s="54">
        <v>92</v>
      </c>
      <c r="H31" s="54">
        <v>99</v>
      </c>
      <c r="I31" s="54">
        <v>87</v>
      </c>
      <c r="J31" s="37">
        <v>88</v>
      </c>
      <c r="K31" s="54">
        <v>90</v>
      </c>
      <c r="L31" s="54">
        <v>84</v>
      </c>
      <c r="M31" s="54">
        <v>84</v>
      </c>
      <c r="N31" s="54">
        <v>84</v>
      </c>
      <c r="O31" s="54">
        <v>81</v>
      </c>
      <c r="P31" s="54">
        <v>77</v>
      </c>
      <c r="Q31" s="54">
        <v>76</v>
      </c>
      <c r="R31" s="54">
        <f t="shared" si="0"/>
        <v>-1</v>
      </c>
      <c r="S31" s="55">
        <f t="shared" si="1"/>
        <v>-1.2987012987012991E-2</v>
      </c>
      <c r="T31" s="1"/>
    </row>
    <row r="32" spans="1:20" s="51" customFormat="1" ht="15" x14ac:dyDescent="0.25">
      <c r="A32" s="32">
        <v>1979</v>
      </c>
      <c r="B32" s="109" t="s">
        <v>1454</v>
      </c>
      <c r="C32" s="54">
        <v>37</v>
      </c>
      <c r="D32" s="54">
        <v>36</v>
      </c>
      <c r="E32" s="54">
        <v>44</v>
      </c>
      <c r="F32" s="54">
        <v>39</v>
      </c>
      <c r="G32" s="54">
        <v>41</v>
      </c>
      <c r="H32" s="54">
        <v>41</v>
      </c>
      <c r="I32" s="54">
        <v>36</v>
      </c>
      <c r="J32" s="37">
        <v>35</v>
      </c>
      <c r="K32" s="54">
        <v>44</v>
      </c>
      <c r="L32" s="54">
        <v>44</v>
      </c>
      <c r="M32" s="54">
        <v>34</v>
      </c>
      <c r="N32" s="54">
        <v>43</v>
      </c>
      <c r="O32" s="54">
        <v>40</v>
      </c>
      <c r="P32" s="54">
        <v>42</v>
      </c>
      <c r="Q32" s="54">
        <v>41</v>
      </c>
      <c r="R32" s="54">
        <f t="shared" si="0"/>
        <v>-1</v>
      </c>
      <c r="S32" s="55">
        <f t="shared" si="1"/>
        <v>-2.3809523809523836E-2</v>
      </c>
      <c r="T32" s="1"/>
    </row>
    <row r="33" spans="1:20" s="51" customFormat="1" ht="15" x14ac:dyDescent="0.25">
      <c r="A33" s="32">
        <v>79592</v>
      </c>
      <c r="B33" s="110" t="s">
        <v>733</v>
      </c>
      <c r="C33" s="54">
        <v>27</v>
      </c>
      <c r="D33" s="54">
        <v>26</v>
      </c>
      <c r="E33" s="54">
        <v>36</v>
      </c>
      <c r="F33" s="54">
        <v>42</v>
      </c>
      <c r="G33" s="54">
        <v>46</v>
      </c>
      <c r="H33" s="54">
        <v>45</v>
      </c>
      <c r="I33" s="54">
        <v>39</v>
      </c>
      <c r="J33" s="37">
        <v>38</v>
      </c>
      <c r="K33" s="54">
        <v>41</v>
      </c>
      <c r="L33" s="54">
        <v>37</v>
      </c>
      <c r="M33" s="54">
        <v>36</v>
      </c>
      <c r="N33" s="54">
        <v>40</v>
      </c>
      <c r="O33" s="54">
        <v>42</v>
      </c>
      <c r="P33" s="54">
        <v>41</v>
      </c>
      <c r="Q33" s="54">
        <v>40</v>
      </c>
      <c r="R33" s="54">
        <f t="shared" si="0"/>
        <v>-1</v>
      </c>
      <c r="S33" s="55">
        <f t="shared" si="1"/>
        <v>-2.4390243902439046E-2</v>
      </c>
      <c r="T33" s="1"/>
    </row>
    <row r="34" spans="1:20" s="51" customFormat="1" ht="15" x14ac:dyDescent="0.25">
      <c r="A34" s="32">
        <v>1978</v>
      </c>
      <c r="B34" s="110" t="s">
        <v>895</v>
      </c>
      <c r="C34" s="54">
        <v>21</v>
      </c>
      <c r="D34" s="54">
        <v>21</v>
      </c>
      <c r="E34" s="54">
        <v>21</v>
      </c>
      <c r="F34" s="54">
        <v>21</v>
      </c>
      <c r="G34" s="54">
        <v>27</v>
      </c>
      <c r="H34" s="54">
        <v>31</v>
      </c>
      <c r="I34" s="54">
        <v>25</v>
      </c>
      <c r="J34" s="37">
        <v>34</v>
      </c>
      <c r="K34" s="54">
        <v>39</v>
      </c>
      <c r="L34" s="54">
        <v>26</v>
      </c>
      <c r="M34" s="54">
        <v>27</v>
      </c>
      <c r="N34" s="54">
        <v>37</v>
      </c>
      <c r="O34" s="54">
        <v>40</v>
      </c>
      <c r="P34" s="54">
        <v>36</v>
      </c>
      <c r="Q34" s="54">
        <v>35</v>
      </c>
      <c r="R34" s="54">
        <f t="shared" si="0"/>
        <v>-1</v>
      </c>
      <c r="S34" s="55">
        <f t="shared" si="1"/>
        <v>-2.777777777777779E-2</v>
      </c>
      <c r="T34" s="1"/>
    </row>
    <row r="35" spans="1:20" s="51" customFormat="1" ht="15" x14ac:dyDescent="0.25">
      <c r="A35" s="32">
        <v>1997</v>
      </c>
      <c r="B35" s="111" t="s">
        <v>718</v>
      </c>
      <c r="C35" s="54">
        <v>83</v>
      </c>
      <c r="D35" s="54">
        <v>83</v>
      </c>
      <c r="E35" s="54">
        <v>85</v>
      </c>
      <c r="F35" s="54">
        <v>82</v>
      </c>
      <c r="G35" s="54">
        <v>83</v>
      </c>
      <c r="H35" s="54">
        <v>73</v>
      </c>
      <c r="I35" s="54">
        <v>76</v>
      </c>
      <c r="J35" s="37">
        <v>73</v>
      </c>
      <c r="K35" s="54">
        <v>72</v>
      </c>
      <c r="L35" s="54">
        <v>76</v>
      </c>
      <c r="M35" s="54">
        <v>75</v>
      </c>
      <c r="N35" s="54">
        <v>72</v>
      </c>
      <c r="O35" s="54">
        <v>65</v>
      </c>
      <c r="P35" s="54">
        <v>66</v>
      </c>
      <c r="Q35" s="54">
        <v>64</v>
      </c>
      <c r="R35" s="54">
        <f t="shared" ref="R35:R57" si="2">Q35-P35</f>
        <v>-2</v>
      </c>
      <c r="S35" s="55">
        <f t="shared" ref="S35:S57" si="3">(Q35/P35)-1</f>
        <v>-3.0303030303030276E-2</v>
      </c>
      <c r="T35" s="1"/>
    </row>
    <row r="36" spans="1:20" s="51" customFormat="1" ht="15" x14ac:dyDescent="0.25">
      <c r="A36" s="32">
        <v>83268</v>
      </c>
      <c r="B36" s="206" t="s">
        <v>1571</v>
      </c>
      <c r="C36" s="54">
        <v>15</v>
      </c>
      <c r="D36" s="54">
        <v>14</v>
      </c>
      <c r="E36" s="54">
        <v>11</v>
      </c>
      <c r="F36" s="54">
        <v>10</v>
      </c>
      <c r="G36" s="54">
        <v>11</v>
      </c>
      <c r="H36" s="54">
        <v>14</v>
      </c>
      <c r="I36" s="54">
        <v>13</v>
      </c>
      <c r="J36" s="37">
        <v>12</v>
      </c>
      <c r="K36" s="54">
        <v>12</v>
      </c>
      <c r="L36" s="54">
        <v>12</v>
      </c>
      <c r="M36" s="54">
        <v>37</v>
      </c>
      <c r="N36" s="54">
        <v>32</v>
      </c>
      <c r="O36" s="54">
        <v>28</v>
      </c>
      <c r="P36" s="54">
        <v>28</v>
      </c>
      <c r="Q36" s="54">
        <v>27</v>
      </c>
      <c r="R36" s="54">
        <f t="shared" si="2"/>
        <v>-1</v>
      </c>
      <c r="S36" s="55">
        <f t="shared" si="3"/>
        <v>-3.5714285714285698E-2</v>
      </c>
      <c r="T36" s="1" t="s">
        <v>1569</v>
      </c>
    </row>
    <row r="37" spans="1:20" s="51" customFormat="1" ht="15" x14ac:dyDescent="0.25">
      <c r="A37" s="32">
        <v>84118</v>
      </c>
      <c r="B37" s="110" t="s">
        <v>884</v>
      </c>
      <c r="C37" s="54"/>
      <c r="D37" s="54">
        <v>26</v>
      </c>
      <c r="E37" s="54">
        <v>27</v>
      </c>
      <c r="F37" s="54">
        <v>32</v>
      </c>
      <c r="G37" s="54">
        <v>33</v>
      </c>
      <c r="H37" s="54">
        <v>33</v>
      </c>
      <c r="I37" s="54">
        <v>33</v>
      </c>
      <c r="J37" s="37">
        <v>30</v>
      </c>
      <c r="K37" s="54">
        <v>27</v>
      </c>
      <c r="L37" s="54">
        <v>32</v>
      </c>
      <c r="M37" s="54">
        <v>30</v>
      </c>
      <c r="N37" s="54">
        <v>27</v>
      </c>
      <c r="O37" s="54">
        <v>32</v>
      </c>
      <c r="P37" s="54">
        <v>28</v>
      </c>
      <c r="Q37" s="54">
        <v>27</v>
      </c>
      <c r="R37" s="54">
        <f t="shared" si="2"/>
        <v>-1</v>
      </c>
      <c r="S37" s="55">
        <f t="shared" si="3"/>
        <v>-3.5714285714285698E-2</v>
      </c>
      <c r="T37" s="1"/>
    </row>
    <row r="38" spans="1:20" s="51" customFormat="1" ht="15" x14ac:dyDescent="0.25">
      <c r="A38" s="32">
        <v>1974</v>
      </c>
      <c r="B38" s="110" t="s">
        <v>738</v>
      </c>
      <c r="C38" s="54">
        <v>47</v>
      </c>
      <c r="D38" s="54">
        <v>49</v>
      </c>
      <c r="E38" s="54">
        <v>51</v>
      </c>
      <c r="F38" s="54">
        <v>55</v>
      </c>
      <c r="G38" s="54">
        <v>52</v>
      </c>
      <c r="H38" s="54">
        <v>50</v>
      </c>
      <c r="I38" s="54">
        <v>50</v>
      </c>
      <c r="J38" s="37">
        <v>47</v>
      </c>
      <c r="K38" s="54">
        <v>48</v>
      </c>
      <c r="L38" s="54">
        <v>45</v>
      </c>
      <c r="M38" s="54">
        <v>46</v>
      </c>
      <c r="N38" s="54">
        <v>51</v>
      </c>
      <c r="O38" s="54">
        <v>57</v>
      </c>
      <c r="P38" s="54">
        <v>55</v>
      </c>
      <c r="Q38" s="54">
        <v>53</v>
      </c>
      <c r="R38" s="54">
        <f t="shared" si="2"/>
        <v>-2</v>
      </c>
      <c r="S38" s="55">
        <f t="shared" si="3"/>
        <v>-3.6363636363636376E-2</v>
      </c>
      <c r="T38" s="1"/>
    </row>
    <row r="39" spans="1:20" s="51" customFormat="1" ht="15" x14ac:dyDescent="0.25">
      <c r="A39" s="32">
        <v>1982</v>
      </c>
      <c r="B39" s="195" t="s">
        <v>721</v>
      </c>
      <c r="C39" s="54">
        <v>44</v>
      </c>
      <c r="D39" s="54">
        <v>35</v>
      </c>
      <c r="E39" s="54">
        <v>30</v>
      </c>
      <c r="F39" s="54">
        <v>30</v>
      </c>
      <c r="G39" s="54">
        <v>35</v>
      </c>
      <c r="H39" s="54">
        <v>24</v>
      </c>
      <c r="I39" s="54">
        <v>25</v>
      </c>
      <c r="J39" s="37">
        <v>26</v>
      </c>
      <c r="K39" s="54">
        <v>29</v>
      </c>
      <c r="L39" s="54">
        <v>31</v>
      </c>
      <c r="M39" s="54">
        <v>26</v>
      </c>
      <c r="N39" s="54">
        <v>57</v>
      </c>
      <c r="O39" s="54">
        <v>51</v>
      </c>
      <c r="P39" s="54">
        <v>51</v>
      </c>
      <c r="Q39" s="54">
        <v>49</v>
      </c>
      <c r="R39" s="54">
        <f t="shared" si="2"/>
        <v>-2</v>
      </c>
      <c r="S39" s="55">
        <f t="shared" si="3"/>
        <v>-3.9215686274509776E-2</v>
      </c>
      <c r="T39" s="1" t="s">
        <v>1528</v>
      </c>
    </row>
    <row r="40" spans="1:20" s="51" customFormat="1" ht="15" x14ac:dyDescent="0.25">
      <c r="A40" s="32">
        <v>28455</v>
      </c>
      <c r="B40" s="114" t="s">
        <v>714</v>
      </c>
      <c r="C40" s="54">
        <v>58</v>
      </c>
      <c r="D40" s="54">
        <v>58</v>
      </c>
      <c r="E40" s="54">
        <v>54</v>
      </c>
      <c r="F40" s="54">
        <v>54</v>
      </c>
      <c r="G40" s="54">
        <v>53</v>
      </c>
      <c r="H40" s="54">
        <v>56</v>
      </c>
      <c r="I40" s="54">
        <v>57</v>
      </c>
      <c r="J40" s="37">
        <v>57</v>
      </c>
      <c r="K40" s="54">
        <v>65</v>
      </c>
      <c r="L40" s="54">
        <v>69</v>
      </c>
      <c r="M40" s="54">
        <v>64</v>
      </c>
      <c r="N40" s="54">
        <v>49</v>
      </c>
      <c r="O40" s="54">
        <v>48</v>
      </c>
      <c r="P40" s="54">
        <v>46</v>
      </c>
      <c r="Q40" s="54">
        <v>44</v>
      </c>
      <c r="R40" s="54">
        <f t="shared" si="2"/>
        <v>-2</v>
      </c>
      <c r="S40" s="55">
        <f t="shared" si="3"/>
        <v>-4.3478260869565188E-2</v>
      </c>
      <c r="T40" s="1"/>
    </row>
    <row r="41" spans="1:20" s="51" customFormat="1" ht="15" x14ac:dyDescent="0.25">
      <c r="A41" s="32">
        <v>1972</v>
      </c>
      <c r="B41" s="110" t="s">
        <v>1544</v>
      </c>
      <c r="C41" s="54">
        <v>33</v>
      </c>
      <c r="D41" s="54">
        <v>34</v>
      </c>
      <c r="E41" s="54">
        <v>32</v>
      </c>
      <c r="F41" s="54">
        <v>31</v>
      </c>
      <c r="G41" s="54">
        <v>28</v>
      </c>
      <c r="H41" s="54">
        <v>25</v>
      </c>
      <c r="I41" s="242">
        <v>30</v>
      </c>
      <c r="J41" s="37">
        <v>32</v>
      </c>
      <c r="K41" s="54">
        <v>33</v>
      </c>
      <c r="L41" s="54">
        <v>33</v>
      </c>
      <c r="M41" s="54">
        <v>24</v>
      </c>
      <c r="N41" s="54">
        <v>23</v>
      </c>
      <c r="O41" s="54">
        <v>23</v>
      </c>
      <c r="P41" s="54">
        <v>23</v>
      </c>
      <c r="Q41" s="54">
        <v>22</v>
      </c>
      <c r="R41" s="54">
        <f t="shared" si="2"/>
        <v>-1</v>
      </c>
      <c r="S41" s="55">
        <f t="shared" si="3"/>
        <v>-4.3478260869565188E-2</v>
      </c>
      <c r="T41" s="1"/>
    </row>
    <row r="42" spans="1:20" s="51" customFormat="1" ht="15" x14ac:dyDescent="0.25">
      <c r="A42" s="32">
        <v>78818</v>
      </c>
      <c r="B42" s="111" t="s">
        <v>746</v>
      </c>
      <c r="C42" s="54">
        <v>22</v>
      </c>
      <c r="D42" s="54">
        <v>24</v>
      </c>
      <c r="E42" s="54">
        <v>25</v>
      </c>
      <c r="F42" s="54">
        <v>22</v>
      </c>
      <c r="G42" s="54">
        <v>18</v>
      </c>
      <c r="H42" s="54">
        <v>17</v>
      </c>
      <c r="I42" s="54">
        <v>17</v>
      </c>
      <c r="J42" s="37">
        <v>20</v>
      </c>
      <c r="K42" s="54">
        <v>22</v>
      </c>
      <c r="L42" s="54">
        <v>18</v>
      </c>
      <c r="M42" s="54">
        <v>16</v>
      </c>
      <c r="N42" s="54">
        <v>16</v>
      </c>
      <c r="O42" s="54">
        <v>18</v>
      </c>
      <c r="P42" s="54">
        <v>18</v>
      </c>
      <c r="Q42" s="54">
        <v>17</v>
      </c>
      <c r="R42" s="54">
        <f t="shared" si="2"/>
        <v>-1</v>
      </c>
      <c r="S42" s="55">
        <f t="shared" si="3"/>
        <v>-5.555555555555558E-2</v>
      </c>
      <c r="T42" s="1"/>
    </row>
    <row r="43" spans="1:20" s="51" customFormat="1" ht="15" x14ac:dyDescent="0.25">
      <c r="A43" s="32">
        <v>1991</v>
      </c>
      <c r="B43" s="206" t="s">
        <v>1572</v>
      </c>
      <c r="C43" s="54">
        <v>78</v>
      </c>
      <c r="D43" s="54">
        <v>79</v>
      </c>
      <c r="E43" s="54">
        <v>74</v>
      </c>
      <c r="F43" s="54">
        <v>74</v>
      </c>
      <c r="G43" s="54">
        <v>71</v>
      </c>
      <c r="H43" s="54">
        <v>69</v>
      </c>
      <c r="I43" s="54">
        <v>86</v>
      </c>
      <c r="J43" s="37">
        <v>84</v>
      </c>
      <c r="K43" s="54">
        <v>72</v>
      </c>
      <c r="L43" s="54">
        <v>75</v>
      </c>
      <c r="M43" s="54">
        <v>82</v>
      </c>
      <c r="N43" s="54">
        <v>81</v>
      </c>
      <c r="O43" s="54">
        <v>81</v>
      </c>
      <c r="P43" s="54">
        <v>84</v>
      </c>
      <c r="Q43" s="54">
        <v>79</v>
      </c>
      <c r="R43" s="54">
        <f t="shared" si="2"/>
        <v>-5</v>
      </c>
      <c r="S43" s="55">
        <f t="shared" si="3"/>
        <v>-5.9523809523809534E-2</v>
      </c>
      <c r="T43" s="1" t="s">
        <v>1570</v>
      </c>
    </row>
    <row r="44" spans="1:20" s="51" customFormat="1" ht="15" x14ac:dyDescent="0.25">
      <c r="A44" s="32">
        <v>2013</v>
      </c>
      <c r="B44" s="206" t="s">
        <v>739</v>
      </c>
      <c r="C44" s="54">
        <v>48</v>
      </c>
      <c r="D44" s="54">
        <v>44</v>
      </c>
      <c r="E44" s="54">
        <v>43</v>
      </c>
      <c r="F44" s="54">
        <v>37</v>
      </c>
      <c r="G44" s="54">
        <v>40</v>
      </c>
      <c r="H44" s="54">
        <v>42</v>
      </c>
      <c r="I44" s="54">
        <v>42</v>
      </c>
      <c r="J44" s="37">
        <v>42</v>
      </c>
      <c r="K44" s="54">
        <v>41</v>
      </c>
      <c r="L44" s="54">
        <v>40</v>
      </c>
      <c r="M44" s="54">
        <v>43</v>
      </c>
      <c r="N44" s="54">
        <v>34</v>
      </c>
      <c r="O44" s="54">
        <v>32</v>
      </c>
      <c r="P44" s="54">
        <v>30</v>
      </c>
      <c r="Q44" s="54">
        <v>28</v>
      </c>
      <c r="R44" s="54">
        <f t="shared" si="2"/>
        <v>-2</v>
      </c>
      <c r="S44" s="55">
        <f t="shared" si="3"/>
        <v>-6.6666666666666652E-2</v>
      </c>
      <c r="T44" s="1"/>
    </row>
    <row r="45" spans="1:20" s="51" customFormat="1" ht="15" x14ac:dyDescent="0.25">
      <c r="A45" s="32">
        <v>1977</v>
      </c>
      <c r="B45" s="114" t="s">
        <v>1231</v>
      </c>
      <c r="C45" s="54">
        <v>25</v>
      </c>
      <c r="D45" s="54">
        <v>25</v>
      </c>
      <c r="E45" s="54">
        <v>24</v>
      </c>
      <c r="F45" s="54">
        <v>22</v>
      </c>
      <c r="G45" s="54">
        <v>22</v>
      </c>
      <c r="H45" s="54">
        <v>17</v>
      </c>
      <c r="I45" s="54">
        <v>17</v>
      </c>
      <c r="J45" s="37">
        <v>19</v>
      </c>
      <c r="K45" s="54">
        <v>18</v>
      </c>
      <c r="L45" s="54">
        <v>19</v>
      </c>
      <c r="M45" s="54">
        <v>16</v>
      </c>
      <c r="N45" s="54">
        <v>17</v>
      </c>
      <c r="O45" s="54">
        <v>14</v>
      </c>
      <c r="P45" s="54">
        <v>14</v>
      </c>
      <c r="Q45" s="54">
        <v>13</v>
      </c>
      <c r="R45" s="54">
        <f t="shared" si="2"/>
        <v>-1</v>
      </c>
      <c r="S45" s="55">
        <f t="shared" si="3"/>
        <v>-7.1428571428571397E-2</v>
      </c>
      <c r="T45" s="1"/>
    </row>
    <row r="46" spans="1:20" s="51" customFormat="1" ht="15" x14ac:dyDescent="0.25">
      <c r="A46" s="32">
        <v>88468</v>
      </c>
      <c r="B46" s="206" t="s">
        <v>734</v>
      </c>
      <c r="C46" s="54"/>
      <c r="D46" s="54"/>
      <c r="E46" s="54"/>
      <c r="F46" s="54"/>
      <c r="G46" s="54"/>
      <c r="H46" s="54"/>
      <c r="I46" s="54">
        <v>37</v>
      </c>
      <c r="J46" s="37">
        <v>30</v>
      </c>
      <c r="K46" s="54">
        <v>14</v>
      </c>
      <c r="L46" s="54">
        <v>10</v>
      </c>
      <c r="M46" s="54">
        <v>10</v>
      </c>
      <c r="N46" s="54">
        <v>14</v>
      </c>
      <c r="O46" s="54">
        <v>13</v>
      </c>
      <c r="P46" s="54">
        <v>13</v>
      </c>
      <c r="Q46" s="54">
        <v>12</v>
      </c>
      <c r="R46" s="54">
        <f t="shared" si="2"/>
        <v>-1</v>
      </c>
      <c r="S46" s="55">
        <f t="shared" si="3"/>
        <v>-7.6923076923076872E-2</v>
      </c>
      <c r="T46" s="1"/>
    </row>
    <row r="47" spans="1:20" s="51" customFormat="1" ht="15" x14ac:dyDescent="0.25">
      <c r="A47" s="32">
        <v>2018</v>
      </c>
      <c r="B47" s="113" t="s">
        <v>716</v>
      </c>
      <c r="C47" s="54">
        <v>43</v>
      </c>
      <c r="D47" s="54">
        <v>40</v>
      </c>
      <c r="E47" s="54">
        <v>41</v>
      </c>
      <c r="F47" s="54">
        <v>41</v>
      </c>
      <c r="G47" s="54">
        <v>38</v>
      </c>
      <c r="H47" s="54">
        <v>42</v>
      </c>
      <c r="I47" s="54">
        <v>45</v>
      </c>
      <c r="J47" s="37">
        <v>47</v>
      </c>
      <c r="K47" s="54">
        <v>46</v>
      </c>
      <c r="L47" s="54">
        <v>39</v>
      </c>
      <c r="M47" s="54">
        <v>37</v>
      </c>
      <c r="N47" s="54">
        <v>35</v>
      </c>
      <c r="O47" s="54">
        <v>37</v>
      </c>
      <c r="P47" s="54">
        <v>31</v>
      </c>
      <c r="Q47" s="54">
        <v>28</v>
      </c>
      <c r="R47" s="54">
        <f t="shared" si="2"/>
        <v>-3</v>
      </c>
      <c r="S47" s="55">
        <f t="shared" si="3"/>
        <v>-9.6774193548387122E-2</v>
      </c>
      <c r="T47" s="1"/>
    </row>
    <row r="48" spans="1:20" s="51" customFormat="1" ht="15" x14ac:dyDescent="0.25">
      <c r="A48" s="32">
        <v>1970</v>
      </c>
      <c r="B48" s="113" t="s">
        <v>887</v>
      </c>
      <c r="C48" s="54">
        <v>50</v>
      </c>
      <c r="D48" s="54">
        <v>42</v>
      </c>
      <c r="E48" s="54">
        <v>39</v>
      </c>
      <c r="F48" s="54">
        <v>41</v>
      </c>
      <c r="G48" s="54">
        <v>52</v>
      </c>
      <c r="H48" s="54">
        <v>48</v>
      </c>
      <c r="I48" s="54">
        <v>36</v>
      </c>
      <c r="J48" s="37">
        <v>33</v>
      </c>
      <c r="K48" s="54">
        <v>31</v>
      </c>
      <c r="L48" s="54">
        <v>41</v>
      </c>
      <c r="M48" s="54">
        <v>36</v>
      </c>
      <c r="N48" s="54">
        <v>43</v>
      </c>
      <c r="O48" s="54">
        <v>31</v>
      </c>
      <c r="P48" s="54">
        <v>31</v>
      </c>
      <c r="Q48" s="54">
        <v>28</v>
      </c>
      <c r="R48" s="54">
        <f t="shared" si="2"/>
        <v>-3</v>
      </c>
      <c r="S48" s="55">
        <f t="shared" si="3"/>
        <v>-9.6774193548387122E-2</v>
      </c>
      <c r="T48" s="1"/>
    </row>
    <row r="49" spans="1:25" s="51" customFormat="1" ht="15" x14ac:dyDescent="0.25">
      <c r="A49" s="32">
        <v>1992</v>
      </c>
      <c r="B49" s="114" t="s">
        <v>894</v>
      </c>
      <c r="C49" s="54">
        <v>37</v>
      </c>
      <c r="D49" s="54">
        <v>38</v>
      </c>
      <c r="E49" s="54">
        <v>37</v>
      </c>
      <c r="F49" s="54">
        <v>34</v>
      </c>
      <c r="G49" s="54">
        <v>50</v>
      </c>
      <c r="H49" s="54">
        <v>55</v>
      </c>
      <c r="I49" s="54">
        <v>69</v>
      </c>
      <c r="J49" s="37">
        <v>71</v>
      </c>
      <c r="K49" s="54">
        <v>89</v>
      </c>
      <c r="L49" s="54">
        <v>80</v>
      </c>
      <c r="M49" s="54">
        <v>81</v>
      </c>
      <c r="N49" s="54">
        <v>81</v>
      </c>
      <c r="O49" s="54">
        <v>85</v>
      </c>
      <c r="P49" s="54">
        <v>91</v>
      </c>
      <c r="Q49" s="54">
        <v>82</v>
      </c>
      <c r="R49" s="54">
        <f t="shared" si="2"/>
        <v>-9</v>
      </c>
      <c r="S49" s="55">
        <f t="shared" si="3"/>
        <v>-9.8901098901098883E-2</v>
      </c>
      <c r="T49" s="1"/>
    </row>
    <row r="50" spans="1:25" s="51" customFormat="1" ht="15" x14ac:dyDescent="0.25">
      <c r="A50" s="32">
        <v>2016</v>
      </c>
      <c r="B50" s="111" t="s">
        <v>728</v>
      </c>
      <c r="C50" s="54">
        <v>31</v>
      </c>
      <c r="D50" s="54">
        <v>30</v>
      </c>
      <c r="E50" s="54">
        <v>28</v>
      </c>
      <c r="F50" s="54">
        <v>29</v>
      </c>
      <c r="G50" s="54">
        <v>25</v>
      </c>
      <c r="H50" s="54">
        <v>28</v>
      </c>
      <c r="I50" s="54">
        <v>29</v>
      </c>
      <c r="J50" s="37">
        <v>28</v>
      </c>
      <c r="K50" s="54">
        <v>28</v>
      </c>
      <c r="L50" s="54">
        <v>29</v>
      </c>
      <c r="M50" s="54">
        <v>29</v>
      </c>
      <c r="N50" s="54">
        <v>32</v>
      </c>
      <c r="O50" s="54">
        <v>33</v>
      </c>
      <c r="P50" s="54">
        <v>29</v>
      </c>
      <c r="Q50" s="54">
        <v>26</v>
      </c>
      <c r="R50" s="54">
        <f t="shared" si="2"/>
        <v>-3</v>
      </c>
      <c r="S50" s="55">
        <f t="shared" si="3"/>
        <v>-0.10344827586206895</v>
      </c>
      <c r="T50" s="1"/>
    </row>
    <row r="51" spans="1:25" s="51" customFormat="1" ht="15" x14ac:dyDescent="0.25">
      <c r="A51" s="32">
        <v>2001</v>
      </c>
      <c r="B51" s="111" t="s">
        <v>1442</v>
      </c>
      <c r="C51" s="54">
        <v>143</v>
      </c>
      <c r="D51" s="54">
        <v>139</v>
      </c>
      <c r="E51" s="54">
        <v>125</v>
      </c>
      <c r="F51" s="54">
        <v>118</v>
      </c>
      <c r="G51" s="54">
        <v>100</v>
      </c>
      <c r="H51" s="54">
        <v>84</v>
      </c>
      <c r="I51" s="54">
        <v>83</v>
      </c>
      <c r="J51" s="37">
        <v>73</v>
      </c>
      <c r="K51" s="54">
        <v>67</v>
      </c>
      <c r="L51" s="54">
        <v>67</v>
      </c>
      <c r="M51" s="54">
        <v>61</v>
      </c>
      <c r="N51" s="54">
        <v>59</v>
      </c>
      <c r="O51" s="54">
        <v>52</v>
      </c>
      <c r="P51" s="54">
        <v>45</v>
      </c>
      <c r="Q51" s="54">
        <v>39</v>
      </c>
      <c r="R51" s="54">
        <f t="shared" si="2"/>
        <v>-6</v>
      </c>
      <c r="S51" s="55">
        <f t="shared" si="3"/>
        <v>-0.1333333333333333</v>
      </c>
      <c r="T51" s="1"/>
    </row>
    <row r="52" spans="1:25" s="51" customFormat="1" ht="15" x14ac:dyDescent="0.25">
      <c r="A52" s="32">
        <v>76906</v>
      </c>
      <c r="B52" s="111" t="s">
        <v>732</v>
      </c>
      <c r="C52" s="54">
        <v>17</v>
      </c>
      <c r="D52" s="54">
        <v>17</v>
      </c>
      <c r="E52" s="54">
        <v>20</v>
      </c>
      <c r="F52" s="54">
        <v>15</v>
      </c>
      <c r="G52" s="54">
        <v>15</v>
      </c>
      <c r="H52" s="54">
        <v>18</v>
      </c>
      <c r="I52" s="54">
        <v>19</v>
      </c>
      <c r="J52" s="37">
        <v>18</v>
      </c>
      <c r="K52" s="54">
        <v>16</v>
      </c>
      <c r="L52" s="54">
        <v>17</v>
      </c>
      <c r="M52" s="54">
        <v>16</v>
      </c>
      <c r="N52" s="54">
        <v>16</v>
      </c>
      <c r="O52" s="54">
        <v>14</v>
      </c>
      <c r="P52" s="54">
        <v>14</v>
      </c>
      <c r="Q52" s="54">
        <v>12</v>
      </c>
      <c r="R52" s="54">
        <f t="shared" si="2"/>
        <v>-2</v>
      </c>
      <c r="S52" s="55">
        <f t="shared" si="3"/>
        <v>-0.1428571428571429</v>
      </c>
      <c r="T52" s="1"/>
    </row>
    <row r="53" spans="1:25" s="51" customFormat="1" ht="15" x14ac:dyDescent="0.25">
      <c r="A53" s="32">
        <v>1990</v>
      </c>
      <c r="B53" s="110" t="s">
        <v>712</v>
      </c>
      <c r="C53" s="54">
        <v>57</v>
      </c>
      <c r="D53" s="54">
        <v>52</v>
      </c>
      <c r="E53" s="54">
        <v>52</v>
      </c>
      <c r="F53" s="54">
        <v>51</v>
      </c>
      <c r="G53" s="54">
        <v>53</v>
      </c>
      <c r="H53" s="54">
        <v>46</v>
      </c>
      <c r="I53" s="54">
        <v>46</v>
      </c>
      <c r="J53" s="37">
        <v>44</v>
      </c>
      <c r="K53" s="54">
        <v>45</v>
      </c>
      <c r="L53" s="54">
        <v>45</v>
      </c>
      <c r="M53" s="54">
        <v>43</v>
      </c>
      <c r="N53" s="54">
        <v>50</v>
      </c>
      <c r="O53" s="54">
        <v>55</v>
      </c>
      <c r="P53" s="54">
        <v>46</v>
      </c>
      <c r="Q53" s="54">
        <v>39</v>
      </c>
      <c r="R53" s="54">
        <f t="shared" si="2"/>
        <v>-7</v>
      </c>
      <c r="S53" s="55">
        <f t="shared" si="3"/>
        <v>-0.15217391304347827</v>
      </c>
      <c r="T53" s="1"/>
    </row>
    <row r="54" spans="1:25" s="51" customFormat="1" ht="15" x14ac:dyDescent="0.25">
      <c r="A54" s="32">
        <v>224152</v>
      </c>
      <c r="B54" s="227" t="s">
        <v>1525</v>
      </c>
      <c r="C54" s="54"/>
      <c r="D54" s="54"/>
      <c r="E54" s="54"/>
      <c r="F54" s="54"/>
      <c r="G54" s="54"/>
      <c r="H54" s="54"/>
      <c r="I54" s="54"/>
      <c r="J54" s="37"/>
      <c r="K54" s="54"/>
      <c r="L54" s="54"/>
      <c r="M54" s="54">
        <v>0</v>
      </c>
      <c r="N54" s="54">
        <v>27</v>
      </c>
      <c r="O54" s="54">
        <v>26</v>
      </c>
      <c r="P54" s="54">
        <v>23</v>
      </c>
      <c r="Q54" s="54">
        <v>19</v>
      </c>
      <c r="R54" s="54">
        <f t="shared" si="2"/>
        <v>-4</v>
      </c>
      <c r="S54" s="55">
        <f t="shared" si="3"/>
        <v>-0.17391304347826086</v>
      </c>
      <c r="T54" s="1"/>
      <c r="V54" s="236"/>
      <c r="W54" s="236"/>
      <c r="X54" s="236"/>
      <c r="Y54" s="236"/>
    </row>
    <row r="55" spans="1:25" s="51" customFormat="1" ht="15" x14ac:dyDescent="0.25">
      <c r="A55" s="32">
        <v>2012</v>
      </c>
      <c r="B55" s="114" t="s">
        <v>713</v>
      </c>
      <c r="C55" s="54">
        <v>77</v>
      </c>
      <c r="D55" s="54">
        <v>79</v>
      </c>
      <c r="E55" s="54">
        <v>76</v>
      </c>
      <c r="F55" s="54">
        <v>68</v>
      </c>
      <c r="G55" s="54">
        <v>64</v>
      </c>
      <c r="H55" s="54">
        <v>60</v>
      </c>
      <c r="I55" s="54">
        <v>61</v>
      </c>
      <c r="J55" s="37">
        <v>55</v>
      </c>
      <c r="K55" s="54">
        <v>58</v>
      </c>
      <c r="L55" s="54">
        <v>54</v>
      </c>
      <c r="M55" s="54">
        <v>54</v>
      </c>
      <c r="N55" s="54">
        <v>55</v>
      </c>
      <c r="O55" s="54">
        <v>54</v>
      </c>
      <c r="P55" s="54">
        <v>48</v>
      </c>
      <c r="Q55" s="54">
        <v>38</v>
      </c>
      <c r="R55" s="54">
        <f t="shared" si="2"/>
        <v>-10</v>
      </c>
      <c r="S55" s="55">
        <f t="shared" si="3"/>
        <v>-0.20833333333333337</v>
      </c>
      <c r="T55" s="1"/>
      <c r="V55" s="236"/>
      <c r="W55" s="236"/>
      <c r="X55" s="236"/>
      <c r="Y55" s="236"/>
    </row>
    <row r="56" spans="1:25" s="51" customFormat="1" ht="15" x14ac:dyDescent="0.25">
      <c r="A56" s="32">
        <v>29161</v>
      </c>
      <c r="B56" s="109" t="s">
        <v>883</v>
      </c>
      <c r="C56" s="54">
        <v>32</v>
      </c>
      <c r="D56" s="54">
        <v>38</v>
      </c>
      <c r="E56" s="54">
        <v>27</v>
      </c>
      <c r="F56" s="54">
        <v>24</v>
      </c>
      <c r="G56" s="54">
        <v>23</v>
      </c>
      <c r="H56" s="54">
        <v>19</v>
      </c>
      <c r="I56" s="54">
        <v>19</v>
      </c>
      <c r="J56" s="37">
        <v>19</v>
      </c>
      <c r="K56" s="54">
        <v>18</v>
      </c>
      <c r="L56" s="54">
        <v>17</v>
      </c>
      <c r="M56" s="54">
        <v>13</v>
      </c>
      <c r="N56" s="54">
        <v>12</v>
      </c>
      <c r="O56" s="54">
        <v>11</v>
      </c>
      <c r="P56" s="54">
        <v>9</v>
      </c>
      <c r="Q56" s="54">
        <v>7</v>
      </c>
      <c r="R56" s="54">
        <f t="shared" si="2"/>
        <v>-2</v>
      </c>
      <c r="S56" s="55">
        <f t="shared" si="3"/>
        <v>-0.22222222222222221</v>
      </c>
      <c r="T56" s="1"/>
      <c r="V56" s="236"/>
      <c r="W56" s="236"/>
      <c r="X56" s="236"/>
      <c r="Y56" s="236"/>
    </row>
    <row r="57" spans="1:25" s="51" customFormat="1" ht="15" x14ac:dyDescent="0.25">
      <c r="A57" s="32">
        <v>58710</v>
      </c>
      <c r="B57" s="110" t="s">
        <v>731</v>
      </c>
      <c r="C57" s="54">
        <v>23</v>
      </c>
      <c r="D57" s="54">
        <v>25</v>
      </c>
      <c r="E57" s="54">
        <v>17</v>
      </c>
      <c r="F57" s="54">
        <v>14</v>
      </c>
      <c r="G57" s="54">
        <v>15</v>
      </c>
      <c r="H57" s="54">
        <v>15</v>
      </c>
      <c r="I57" s="54">
        <v>20</v>
      </c>
      <c r="J57" s="37">
        <v>15</v>
      </c>
      <c r="K57" s="54">
        <v>17</v>
      </c>
      <c r="L57" s="54">
        <v>14</v>
      </c>
      <c r="M57" s="54">
        <v>16</v>
      </c>
      <c r="N57" s="54">
        <v>13</v>
      </c>
      <c r="O57" s="54">
        <v>14</v>
      </c>
      <c r="P57" s="54">
        <v>11</v>
      </c>
      <c r="Q57" s="54">
        <v>0</v>
      </c>
      <c r="R57" s="54">
        <f t="shared" si="2"/>
        <v>-11</v>
      </c>
      <c r="S57" s="55">
        <f t="shared" si="3"/>
        <v>-1</v>
      </c>
      <c r="T57" s="1"/>
      <c r="V57" s="236"/>
      <c r="W57" s="236"/>
      <c r="X57" s="236"/>
      <c r="Y57" s="236"/>
    </row>
    <row r="58" spans="1:25" s="51" customFormat="1" ht="15" x14ac:dyDescent="0.25">
      <c r="A58" s="205"/>
      <c r="B58" s="214"/>
      <c r="C58" s="54"/>
      <c r="D58" s="54"/>
      <c r="E58" s="54"/>
      <c r="F58" s="54"/>
      <c r="G58" s="54"/>
      <c r="H58" s="54"/>
      <c r="I58" s="54"/>
      <c r="J58" s="36"/>
      <c r="K58" s="54"/>
      <c r="L58" s="54"/>
      <c r="M58" s="54"/>
      <c r="N58" s="54"/>
      <c r="O58" s="54"/>
      <c r="P58" s="54"/>
      <c r="Q58" s="54"/>
      <c r="R58" s="54"/>
      <c r="S58" s="55"/>
      <c r="T58" s="1"/>
    </row>
    <row r="59" spans="1:25" s="51" customFormat="1" ht="15" x14ac:dyDescent="0.25">
      <c r="A59" s="205"/>
      <c r="B59" s="214"/>
      <c r="C59" s="54"/>
      <c r="D59" s="54"/>
      <c r="E59" s="54"/>
      <c r="F59" s="54"/>
      <c r="G59" s="54"/>
      <c r="H59" s="54"/>
      <c r="I59" s="54"/>
      <c r="J59" s="36"/>
      <c r="K59" s="54"/>
      <c r="L59" s="54"/>
      <c r="M59" s="54"/>
      <c r="N59" s="54"/>
      <c r="O59" s="54"/>
      <c r="P59" s="54"/>
      <c r="Q59" s="54"/>
      <c r="R59" s="54"/>
      <c r="S59" s="55"/>
      <c r="T59" s="1"/>
    </row>
    <row r="60" spans="1:25" s="51" customFormat="1" ht="15" x14ac:dyDescent="0.25">
      <c r="A60" s="32"/>
      <c r="B60" s="124"/>
      <c r="C60" s="54"/>
      <c r="D60" s="54"/>
      <c r="E60" s="54"/>
      <c r="F60" s="54"/>
      <c r="G60" s="54"/>
      <c r="H60" s="54"/>
      <c r="I60" s="54"/>
      <c r="J60" s="36"/>
      <c r="K60" s="54"/>
      <c r="L60" s="54"/>
      <c r="M60" s="54"/>
      <c r="N60" s="54"/>
      <c r="O60" s="54"/>
      <c r="P60" s="54"/>
      <c r="Q60" s="54"/>
      <c r="R60" s="54"/>
      <c r="S60" s="55"/>
      <c r="T60" s="1"/>
    </row>
    <row r="61" spans="1:25" s="51" customFormat="1" ht="15" x14ac:dyDescent="0.25">
      <c r="A61" s="50"/>
      <c r="B61" s="23" t="s">
        <v>761</v>
      </c>
      <c r="C61" s="54">
        <v>10</v>
      </c>
      <c r="D61" s="54">
        <v>8</v>
      </c>
      <c r="E61" s="54">
        <v>0</v>
      </c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74"/>
      <c r="S61" s="133"/>
      <c r="T61" s="1"/>
    </row>
    <row r="62" spans="1:25" s="51" customFormat="1" ht="15" x14ac:dyDescent="0.25">
      <c r="A62" s="32">
        <v>1976</v>
      </c>
      <c r="B62" s="23" t="s">
        <v>743</v>
      </c>
      <c r="C62" s="54">
        <v>86</v>
      </c>
      <c r="D62" s="54">
        <v>89</v>
      </c>
      <c r="E62" s="54">
        <v>71</v>
      </c>
      <c r="F62" s="54">
        <v>71</v>
      </c>
      <c r="G62" s="54">
        <v>72</v>
      </c>
      <c r="H62" s="54">
        <v>60</v>
      </c>
      <c r="I62" s="54">
        <v>48</v>
      </c>
      <c r="J62" s="54">
        <v>48</v>
      </c>
      <c r="K62" s="54">
        <v>40</v>
      </c>
      <c r="L62" s="54">
        <v>39</v>
      </c>
      <c r="M62" s="54">
        <v>27</v>
      </c>
      <c r="N62" s="54">
        <v>23</v>
      </c>
      <c r="O62" s="54">
        <v>0</v>
      </c>
      <c r="P62" s="54"/>
      <c r="Q62" s="54">
        <v>0</v>
      </c>
      <c r="R62" s="54"/>
      <c r="S62" s="55"/>
      <c r="T62" s="1" t="s">
        <v>1560</v>
      </c>
    </row>
    <row r="63" spans="1:25" s="51" customFormat="1" ht="15" x14ac:dyDescent="0.25">
      <c r="A63" s="50"/>
      <c r="B63" s="23" t="s">
        <v>749</v>
      </c>
      <c r="C63" s="54"/>
      <c r="D63" s="54"/>
      <c r="E63" s="54"/>
      <c r="F63" s="54"/>
      <c r="G63" s="54"/>
      <c r="H63" s="54"/>
      <c r="I63" s="54"/>
      <c r="J63" s="54"/>
      <c r="K63" s="54"/>
      <c r="L63" s="74"/>
      <c r="M63" s="74"/>
      <c r="N63" s="74"/>
      <c r="O63" s="74"/>
      <c r="P63" s="74"/>
      <c r="Q63" s="54"/>
      <c r="R63" s="74"/>
      <c r="S63" s="133"/>
      <c r="T63" s="1"/>
    </row>
    <row r="64" spans="1:25" s="51" customFormat="1" ht="15" x14ac:dyDescent="0.25">
      <c r="A64" s="50"/>
      <c r="B64" s="23" t="s">
        <v>750</v>
      </c>
      <c r="C64" s="54"/>
      <c r="D64" s="54"/>
      <c r="E64" s="54"/>
      <c r="F64" s="54"/>
      <c r="G64" s="54"/>
      <c r="H64" s="54"/>
      <c r="I64" s="54"/>
      <c r="J64" s="54"/>
      <c r="K64" s="54"/>
      <c r="L64" s="74"/>
      <c r="M64" s="74"/>
      <c r="N64" s="74"/>
      <c r="O64" s="74"/>
      <c r="P64" s="74"/>
      <c r="Q64" s="54"/>
      <c r="R64" s="74"/>
      <c r="S64" s="133"/>
      <c r="T64" s="1"/>
    </row>
    <row r="65" spans="1:20" s="51" customFormat="1" ht="15" x14ac:dyDescent="0.25">
      <c r="A65" s="50">
        <v>30713</v>
      </c>
      <c r="B65" s="23" t="s">
        <v>730</v>
      </c>
      <c r="C65" s="54">
        <v>15</v>
      </c>
      <c r="D65" s="54">
        <v>13</v>
      </c>
      <c r="E65" s="54">
        <v>17</v>
      </c>
      <c r="F65" s="54">
        <v>16</v>
      </c>
      <c r="G65" s="54">
        <v>14</v>
      </c>
      <c r="H65" s="54">
        <v>13</v>
      </c>
      <c r="I65" s="54">
        <v>13</v>
      </c>
      <c r="J65" s="54">
        <v>11</v>
      </c>
      <c r="K65" s="54">
        <v>13</v>
      </c>
      <c r="L65" s="74">
        <v>12</v>
      </c>
      <c r="M65" s="74">
        <v>12</v>
      </c>
      <c r="N65" s="74">
        <v>12</v>
      </c>
      <c r="O65" s="74">
        <v>0</v>
      </c>
      <c r="P65" s="74"/>
      <c r="Q65" s="54">
        <v>0</v>
      </c>
      <c r="R65" s="74"/>
      <c r="S65" s="133"/>
      <c r="T65" s="1"/>
    </row>
    <row r="66" spans="1:20" s="51" customFormat="1" ht="15" x14ac:dyDescent="0.25">
      <c r="A66" s="50">
        <v>69641</v>
      </c>
      <c r="B66" s="23" t="s">
        <v>1576</v>
      </c>
      <c r="C66" s="54">
        <v>38</v>
      </c>
      <c r="D66" s="54">
        <v>27</v>
      </c>
      <c r="E66" s="54">
        <v>25</v>
      </c>
      <c r="F66" s="54">
        <v>25</v>
      </c>
      <c r="G66" s="54">
        <v>22</v>
      </c>
      <c r="H66" s="54">
        <v>28</v>
      </c>
      <c r="I66" s="54">
        <v>25</v>
      </c>
      <c r="J66" s="54">
        <v>24</v>
      </c>
      <c r="K66" s="54">
        <v>2</v>
      </c>
      <c r="L66" s="74">
        <v>6</v>
      </c>
      <c r="M66" s="74">
        <v>6</v>
      </c>
      <c r="N66" s="74">
        <v>8</v>
      </c>
      <c r="O66" s="74">
        <v>0</v>
      </c>
      <c r="P66" s="74"/>
      <c r="Q66" s="54">
        <v>0</v>
      </c>
      <c r="R66" s="74"/>
      <c r="S66" s="133"/>
      <c r="T66" s="1" t="s">
        <v>1574</v>
      </c>
    </row>
    <row r="67" spans="1:20" s="51" customFormat="1" ht="15" x14ac:dyDescent="0.25">
      <c r="A67" s="50"/>
      <c r="B67" s="23" t="s">
        <v>751</v>
      </c>
      <c r="C67" s="54"/>
      <c r="D67" s="54"/>
      <c r="E67" s="54"/>
      <c r="F67" s="54"/>
      <c r="G67" s="54"/>
      <c r="H67" s="54"/>
      <c r="I67" s="54"/>
      <c r="J67" s="54"/>
      <c r="K67" s="54"/>
      <c r="L67" s="74"/>
      <c r="M67" s="74"/>
      <c r="N67" s="74"/>
      <c r="O67" s="74"/>
      <c r="P67" s="74"/>
      <c r="Q67" s="54"/>
      <c r="R67" s="74"/>
      <c r="S67" s="133"/>
      <c r="T67" s="1"/>
    </row>
    <row r="68" spans="1:20" s="51" customFormat="1" ht="15" x14ac:dyDescent="0.25">
      <c r="A68" s="50">
        <v>222433</v>
      </c>
      <c r="B68" s="23" t="s">
        <v>1500</v>
      </c>
      <c r="C68" s="54"/>
      <c r="D68" s="54"/>
      <c r="E68" s="54"/>
      <c r="F68" s="54"/>
      <c r="G68" s="54"/>
      <c r="H68" s="54"/>
      <c r="I68" s="54"/>
      <c r="J68" s="54"/>
      <c r="K68" s="54"/>
      <c r="L68" s="74">
        <v>0</v>
      </c>
      <c r="M68" s="74">
        <v>37</v>
      </c>
      <c r="N68" s="74">
        <v>0</v>
      </c>
      <c r="O68" s="74"/>
      <c r="P68" s="74"/>
      <c r="Q68" s="54">
        <v>0</v>
      </c>
      <c r="R68" s="54"/>
      <c r="S68" s="133"/>
      <c r="T68" s="1"/>
    </row>
    <row r="69" spans="1:20" s="51" customFormat="1" ht="15" x14ac:dyDescent="0.25">
      <c r="A69" s="50"/>
      <c r="B69" s="23" t="s">
        <v>752</v>
      </c>
      <c r="C69" s="54">
        <v>26</v>
      </c>
      <c r="D69" s="54">
        <v>23</v>
      </c>
      <c r="E69" s="54">
        <v>21</v>
      </c>
      <c r="F69" s="54">
        <v>23</v>
      </c>
      <c r="G69" s="54">
        <v>26</v>
      </c>
      <c r="H69" s="54">
        <v>0</v>
      </c>
      <c r="I69" s="54"/>
      <c r="J69" s="54"/>
      <c r="K69" s="54"/>
      <c r="L69" s="74"/>
      <c r="M69" s="74"/>
      <c r="N69" s="74"/>
      <c r="O69" s="74"/>
      <c r="P69" s="74"/>
      <c r="Q69" s="54"/>
      <c r="R69" s="74"/>
      <c r="S69" s="133"/>
      <c r="T69" s="1"/>
    </row>
    <row r="70" spans="1:20" s="51" customFormat="1" ht="15" x14ac:dyDescent="0.25">
      <c r="A70" s="50">
        <v>2004</v>
      </c>
      <c r="B70" s="23" t="s">
        <v>723</v>
      </c>
      <c r="C70" s="54">
        <v>27</v>
      </c>
      <c r="D70" s="54">
        <v>21</v>
      </c>
      <c r="E70" s="54">
        <v>15</v>
      </c>
      <c r="F70" s="54">
        <v>20</v>
      </c>
      <c r="G70" s="54">
        <v>19</v>
      </c>
      <c r="H70" s="54">
        <v>30</v>
      </c>
      <c r="I70" s="54">
        <v>25</v>
      </c>
      <c r="J70" s="54">
        <v>18</v>
      </c>
      <c r="K70" s="54">
        <v>16</v>
      </c>
      <c r="L70" s="74">
        <v>16</v>
      </c>
      <c r="M70" s="74">
        <v>18</v>
      </c>
      <c r="N70" s="74">
        <v>11</v>
      </c>
      <c r="O70" s="74">
        <v>0</v>
      </c>
      <c r="P70" s="74"/>
      <c r="Q70" s="54">
        <v>0</v>
      </c>
      <c r="R70" s="74"/>
      <c r="S70" s="133"/>
      <c r="T70" s="1"/>
    </row>
    <row r="71" spans="1:20" s="51" customFormat="1" ht="15" x14ac:dyDescent="0.25">
      <c r="A71" s="50"/>
      <c r="B71" s="23" t="s">
        <v>753</v>
      </c>
      <c r="C71" s="54">
        <v>11</v>
      </c>
      <c r="D71" s="54">
        <v>11</v>
      </c>
      <c r="E71" s="54">
        <v>7</v>
      </c>
      <c r="F71" s="54">
        <v>6</v>
      </c>
      <c r="G71" s="54">
        <v>6</v>
      </c>
      <c r="H71" s="54">
        <v>0</v>
      </c>
      <c r="I71" s="54"/>
      <c r="J71" s="54"/>
      <c r="K71" s="54"/>
      <c r="L71" s="74"/>
      <c r="M71" s="74"/>
      <c r="N71" s="74"/>
      <c r="O71" s="74"/>
      <c r="P71" s="74"/>
      <c r="Q71" s="54"/>
      <c r="R71" s="74"/>
      <c r="S71" s="133"/>
      <c r="T71" s="1"/>
    </row>
    <row r="72" spans="1:20" s="51" customFormat="1" ht="15" x14ac:dyDescent="0.25">
      <c r="A72" s="50"/>
      <c r="B72" s="23" t="s">
        <v>754</v>
      </c>
      <c r="C72" s="54"/>
      <c r="D72" s="54"/>
      <c r="E72" s="54"/>
      <c r="F72" s="54"/>
      <c r="G72" s="54"/>
      <c r="H72" s="54"/>
      <c r="I72" s="54"/>
      <c r="J72" s="54"/>
      <c r="K72" s="54"/>
      <c r="L72" s="74"/>
      <c r="M72" s="74"/>
      <c r="N72" s="74"/>
      <c r="O72" s="74"/>
      <c r="P72" s="74"/>
      <c r="Q72" s="54"/>
      <c r="R72" s="74"/>
      <c r="S72" s="133"/>
      <c r="T72" s="1"/>
    </row>
    <row r="73" spans="1:20" s="51" customFormat="1" ht="15" x14ac:dyDescent="0.25">
      <c r="A73" s="50"/>
      <c r="B73" s="23" t="s">
        <v>755</v>
      </c>
      <c r="C73" s="54"/>
      <c r="D73" s="54"/>
      <c r="E73" s="54"/>
      <c r="F73" s="54"/>
      <c r="G73" s="54"/>
      <c r="H73" s="54"/>
      <c r="I73" s="54"/>
      <c r="J73" s="54"/>
      <c r="K73" s="54"/>
      <c r="L73" s="74"/>
      <c r="M73" s="74"/>
      <c r="N73" s="74"/>
      <c r="O73" s="74"/>
      <c r="P73" s="74"/>
      <c r="Q73" s="54"/>
      <c r="R73" s="74"/>
      <c r="S73" s="133"/>
      <c r="T73" s="1"/>
    </row>
    <row r="74" spans="1:20" s="51" customFormat="1" ht="15" x14ac:dyDescent="0.25">
      <c r="A74" s="32">
        <v>2009</v>
      </c>
      <c r="B74" s="23" t="s">
        <v>726</v>
      </c>
      <c r="C74" s="54">
        <v>25</v>
      </c>
      <c r="D74" s="54">
        <v>24</v>
      </c>
      <c r="E74" s="54">
        <v>23</v>
      </c>
      <c r="F74" s="54">
        <v>23</v>
      </c>
      <c r="G74" s="54">
        <v>26</v>
      </c>
      <c r="H74" s="54">
        <v>24</v>
      </c>
      <c r="I74" s="54">
        <v>25</v>
      </c>
      <c r="J74" s="36">
        <v>24</v>
      </c>
      <c r="K74" s="54">
        <v>22</v>
      </c>
      <c r="L74" s="54">
        <v>17</v>
      </c>
      <c r="M74" s="54">
        <v>0</v>
      </c>
      <c r="N74" s="54">
        <v>0</v>
      </c>
      <c r="O74" s="54"/>
      <c r="P74" s="54"/>
      <c r="Q74" s="54">
        <v>0</v>
      </c>
      <c r="R74" s="54"/>
      <c r="S74" s="55"/>
      <c r="T74" s="277" t="s">
        <v>1507</v>
      </c>
    </row>
    <row r="75" spans="1:20" s="51" customFormat="1" ht="15" x14ac:dyDescent="0.25">
      <c r="A75" s="32">
        <v>1999</v>
      </c>
      <c r="B75" s="23" t="s">
        <v>748</v>
      </c>
      <c r="C75" s="54">
        <v>40</v>
      </c>
      <c r="D75" s="54">
        <v>37</v>
      </c>
      <c r="E75" s="54">
        <v>34</v>
      </c>
      <c r="F75" s="54">
        <v>32</v>
      </c>
      <c r="G75" s="54">
        <v>25</v>
      </c>
      <c r="H75" s="54">
        <v>23</v>
      </c>
      <c r="I75" s="54">
        <v>19</v>
      </c>
      <c r="J75" s="36">
        <v>11</v>
      </c>
      <c r="K75" s="54">
        <v>12</v>
      </c>
      <c r="L75" s="54">
        <v>9</v>
      </c>
      <c r="M75" s="54">
        <v>9</v>
      </c>
      <c r="N75" s="54">
        <v>0</v>
      </c>
      <c r="O75" s="54"/>
      <c r="P75" s="54"/>
      <c r="Q75" s="54">
        <v>0</v>
      </c>
      <c r="R75" s="54"/>
      <c r="S75" s="55"/>
      <c r="T75" s="277" t="s">
        <v>1521</v>
      </c>
    </row>
    <row r="76" spans="1:20" s="51" customFormat="1" ht="15" x14ac:dyDescent="0.25">
      <c r="A76" s="50"/>
      <c r="B76" s="23" t="s">
        <v>756</v>
      </c>
      <c r="C76" s="54"/>
      <c r="D76" s="54"/>
      <c r="E76" s="54"/>
      <c r="F76" s="54"/>
      <c r="G76" s="54"/>
      <c r="H76" s="54"/>
      <c r="I76" s="54"/>
      <c r="J76" s="54"/>
      <c r="K76" s="54"/>
      <c r="L76" s="74"/>
      <c r="M76" s="74"/>
      <c r="N76" s="74"/>
      <c r="O76" s="74"/>
      <c r="P76" s="74"/>
      <c r="Q76" s="54"/>
      <c r="R76" s="74"/>
      <c r="S76" s="133"/>
      <c r="T76" s="1"/>
    </row>
    <row r="77" spans="1:20" s="51" customFormat="1" ht="15" x14ac:dyDescent="0.25">
      <c r="A77" s="50"/>
      <c r="B77" s="23" t="s">
        <v>757</v>
      </c>
      <c r="C77" s="54"/>
      <c r="D77" s="54"/>
      <c r="E77" s="54"/>
      <c r="F77" s="54"/>
      <c r="G77" s="54"/>
      <c r="H77" s="54"/>
      <c r="I77" s="54"/>
      <c r="J77" s="54"/>
      <c r="K77" s="54"/>
      <c r="L77" s="74"/>
      <c r="M77" s="74"/>
      <c r="N77" s="74"/>
      <c r="O77" s="74"/>
      <c r="P77" s="74"/>
      <c r="Q77" s="54"/>
      <c r="R77" s="74"/>
      <c r="S77" s="133"/>
      <c r="T77" s="1"/>
    </row>
    <row r="78" spans="1:20" s="51" customFormat="1" ht="15" x14ac:dyDescent="0.25">
      <c r="A78" s="50"/>
      <c r="B78" s="23" t="s">
        <v>758</v>
      </c>
      <c r="C78" s="54">
        <v>46</v>
      </c>
      <c r="D78" s="54">
        <v>23</v>
      </c>
      <c r="E78" s="54">
        <v>18</v>
      </c>
      <c r="F78" s="54">
        <v>14</v>
      </c>
      <c r="G78" s="54">
        <v>13</v>
      </c>
      <c r="H78" s="54">
        <v>0</v>
      </c>
      <c r="I78" s="54"/>
      <c r="J78" s="54"/>
      <c r="K78" s="54"/>
      <c r="L78" s="74"/>
      <c r="M78" s="74"/>
      <c r="N78" s="74"/>
      <c r="O78" s="74"/>
      <c r="P78" s="74"/>
      <c r="Q78" s="54"/>
      <c r="R78" s="74"/>
      <c r="S78" s="133"/>
      <c r="T78" s="1"/>
    </row>
    <row r="79" spans="1:20" s="51" customFormat="1" ht="15" x14ac:dyDescent="0.25">
      <c r="A79" s="50"/>
      <c r="B79" s="23" t="s">
        <v>759</v>
      </c>
      <c r="C79" s="54"/>
      <c r="D79" s="54"/>
      <c r="E79" s="54"/>
      <c r="F79" s="54"/>
      <c r="G79" s="54"/>
      <c r="H79" s="54"/>
      <c r="I79" s="54"/>
      <c r="J79" s="54"/>
      <c r="K79" s="54"/>
      <c r="L79" s="74"/>
      <c r="M79" s="74"/>
      <c r="N79" s="74"/>
      <c r="O79" s="74"/>
      <c r="P79" s="74"/>
      <c r="Q79" s="54"/>
      <c r="R79" s="74"/>
      <c r="S79" s="133"/>
      <c r="T79" s="1"/>
    </row>
    <row r="80" spans="1:20" s="51" customFormat="1" ht="15" x14ac:dyDescent="0.25">
      <c r="A80" s="50">
        <v>83246</v>
      </c>
      <c r="B80" s="23" t="s">
        <v>745</v>
      </c>
      <c r="C80" s="54">
        <v>14</v>
      </c>
      <c r="D80" s="54">
        <v>11</v>
      </c>
      <c r="E80" s="54">
        <v>11</v>
      </c>
      <c r="F80" s="54">
        <v>12</v>
      </c>
      <c r="G80" s="54">
        <v>10</v>
      </c>
      <c r="H80" s="54">
        <v>11</v>
      </c>
      <c r="I80" s="54">
        <v>12</v>
      </c>
      <c r="J80" s="54">
        <v>12</v>
      </c>
      <c r="K80" s="54">
        <v>11</v>
      </c>
      <c r="L80" s="74">
        <v>7</v>
      </c>
      <c r="M80" s="74">
        <v>7</v>
      </c>
      <c r="N80" s="74">
        <v>7</v>
      </c>
      <c r="O80" s="74">
        <v>0</v>
      </c>
      <c r="P80" s="74"/>
      <c r="Q80" s="54">
        <v>0</v>
      </c>
      <c r="R80" s="74"/>
      <c r="S80" s="133"/>
      <c r="T80" s="1"/>
    </row>
    <row r="81" spans="1:20" s="51" customFormat="1" ht="15" x14ac:dyDescent="0.25">
      <c r="A81" s="50">
        <v>58601</v>
      </c>
      <c r="B81" s="23" t="s">
        <v>747</v>
      </c>
      <c r="C81" s="54">
        <v>80</v>
      </c>
      <c r="D81" s="54">
        <v>82</v>
      </c>
      <c r="E81" s="54">
        <v>87</v>
      </c>
      <c r="F81" s="54">
        <v>90</v>
      </c>
      <c r="G81" s="54">
        <v>89</v>
      </c>
      <c r="H81" s="54">
        <v>88</v>
      </c>
      <c r="I81" s="54">
        <v>92</v>
      </c>
      <c r="J81" s="54">
        <v>80</v>
      </c>
      <c r="K81" s="54">
        <v>68</v>
      </c>
      <c r="L81" s="74">
        <v>57</v>
      </c>
      <c r="M81" s="74">
        <v>52</v>
      </c>
      <c r="N81" s="74">
        <v>50</v>
      </c>
      <c r="O81" s="74">
        <v>34</v>
      </c>
      <c r="P81" s="74">
        <v>0</v>
      </c>
      <c r="Q81" s="54">
        <v>0</v>
      </c>
      <c r="R81" s="74"/>
      <c r="S81" s="133"/>
      <c r="T81" s="1" t="s">
        <v>1627</v>
      </c>
    </row>
    <row r="82" spans="1:20" s="51" customFormat="1" ht="15" x14ac:dyDescent="0.25">
      <c r="A82" s="50"/>
      <c r="B82" s="23" t="s">
        <v>760</v>
      </c>
      <c r="C82" s="54">
        <v>15</v>
      </c>
      <c r="D82" s="54">
        <v>0</v>
      </c>
      <c r="E82" s="54"/>
      <c r="F82" s="54"/>
      <c r="G82" s="54"/>
      <c r="H82" s="54"/>
      <c r="I82" s="54"/>
      <c r="J82" s="54"/>
      <c r="K82" s="54"/>
      <c r="L82" s="74"/>
      <c r="M82" s="74"/>
      <c r="N82" s="74"/>
      <c r="O82" s="74"/>
      <c r="P82" s="74"/>
      <c r="Q82" s="54"/>
      <c r="R82" s="74"/>
      <c r="S82" s="133"/>
      <c r="T82" s="1"/>
    </row>
    <row r="83" spans="1:20" s="51" customFormat="1" ht="15" x14ac:dyDescent="0.25">
      <c r="A83" s="50">
        <v>21952</v>
      </c>
      <c r="B83" s="23" t="s">
        <v>729</v>
      </c>
      <c r="C83" s="54">
        <v>35</v>
      </c>
      <c r="D83" s="54">
        <v>34</v>
      </c>
      <c r="E83" s="54">
        <v>33</v>
      </c>
      <c r="F83" s="54">
        <v>26</v>
      </c>
      <c r="G83" s="54">
        <v>23</v>
      </c>
      <c r="H83" s="54">
        <v>25</v>
      </c>
      <c r="I83" s="54">
        <v>22</v>
      </c>
      <c r="J83" s="54">
        <v>20</v>
      </c>
      <c r="K83" s="54">
        <v>18</v>
      </c>
      <c r="L83" s="74">
        <v>18</v>
      </c>
      <c r="M83" s="74">
        <v>0</v>
      </c>
      <c r="N83" s="74">
        <v>0</v>
      </c>
      <c r="O83" s="74"/>
      <c r="P83" s="74"/>
      <c r="Q83" s="54">
        <v>0</v>
      </c>
      <c r="R83" s="54"/>
      <c r="S83" s="55"/>
      <c r="T83" s="1"/>
    </row>
    <row r="84" spans="1:20" s="51" customFormat="1" ht="15" x14ac:dyDescent="0.25">
      <c r="A84" s="50"/>
      <c r="B84" s="116"/>
      <c r="C84" s="54"/>
      <c r="D84" s="54"/>
      <c r="E84" s="54"/>
      <c r="F84" s="54"/>
      <c r="G84" s="54"/>
      <c r="H84" s="54"/>
      <c r="I84" s="54"/>
      <c r="J84" s="74"/>
      <c r="K84" s="74"/>
      <c r="L84" s="74"/>
      <c r="M84" s="74"/>
      <c r="N84" s="74"/>
      <c r="O84" s="74"/>
      <c r="P84" s="74"/>
      <c r="Q84" s="54"/>
      <c r="R84" s="74"/>
      <c r="S84" s="133"/>
      <c r="T84" s="1"/>
    </row>
    <row r="85" spans="1:20" s="51" customFormat="1" ht="15" x14ac:dyDescent="0.25">
      <c r="A85" s="50"/>
      <c r="B85" s="116" t="s">
        <v>1406</v>
      </c>
      <c r="C85" s="54">
        <f>SUM(C3:C84)</f>
        <v>2825</v>
      </c>
      <c r="D85" s="57">
        <f>SUM(D$3:D84)</f>
        <v>2672</v>
      </c>
      <c r="E85" s="57">
        <f>SUM(E$3:E84)</f>
        <v>2574</v>
      </c>
      <c r="F85" s="57">
        <f>SUM(F$3:F84)</f>
        <v>2560</v>
      </c>
      <c r="G85" s="57">
        <f>SUM(G$3:G84)</f>
        <v>2635</v>
      </c>
      <c r="H85" s="57">
        <f>SUM(H$3:H84)</f>
        <v>2564</v>
      </c>
      <c r="I85" s="57">
        <f>SUM(I$3:I84)</f>
        <v>2544</v>
      </c>
      <c r="J85" s="57">
        <f>SUM(J$3:J84)</f>
        <v>2386</v>
      </c>
      <c r="K85" s="57">
        <f>SUM(K$3:K84)</f>
        <v>2532</v>
      </c>
      <c r="L85" s="57">
        <f>SUM(L$3:L84)</f>
        <v>2476</v>
      </c>
      <c r="M85" s="57">
        <f>SUM(M$3:M84)</f>
        <v>2414</v>
      </c>
      <c r="N85" s="57">
        <v>2429</v>
      </c>
      <c r="O85" s="57">
        <v>2253</v>
      </c>
      <c r="P85" s="57">
        <f>SUM(P$3:P84)</f>
        <v>2123</v>
      </c>
      <c r="Q85" s="54">
        <f>SUM(Q3:Q83)</f>
        <v>2109</v>
      </c>
      <c r="R85" s="54">
        <f>SUM(R$3:R84)</f>
        <v>-14</v>
      </c>
      <c r="S85" s="55">
        <f>(Q85/P85)-1</f>
        <v>-6.594441827602493E-3</v>
      </c>
      <c r="T85" s="1"/>
    </row>
    <row r="86" spans="1:20" s="51" customFormat="1" ht="15" x14ac:dyDescent="0.25">
      <c r="A86" s="50"/>
      <c r="B86" s="116"/>
      <c r="C86" s="54"/>
      <c r="D86" s="54">
        <f t="shared" ref="D86:K86" si="4">D85-C85</f>
        <v>-153</v>
      </c>
      <c r="E86" s="54">
        <f t="shared" si="4"/>
        <v>-98</v>
      </c>
      <c r="F86" s="54">
        <f t="shared" si="4"/>
        <v>-14</v>
      </c>
      <c r="G86" s="54">
        <f t="shared" si="4"/>
        <v>75</v>
      </c>
      <c r="H86" s="54">
        <f t="shared" si="4"/>
        <v>-71</v>
      </c>
      <c r="I86" s="54">
        <f t="shared" si="4"/>
        <v>-20</v>
      </c>
      <c r="J86" s="54">
        <f t="shared" si="4"/>
        <v>-158</v>
      </c>
      <c r="K86" s="54">
        <f t="shared" si="4"/>
        <v>146</v>
      </c>
      <c r="L86" s="54">
        <f>L85-K85</f>
        <v>-56</v>
      </c>
      <c r="M86" s="54">
        <f>M85-L85</f>
        <v>-62</v>
      </c>
      <c r="N86" s="54">
        <f>N85-M85</f>
        <v>15</v>
      </c>
      <c r="O86" s="54">
        <v>-176</v>
      </c>
      <c r="P86" s="54">
        <f>+P85-O85</f>
        <v>-130</v>
      </c>
      <c r="Q86" s="54">
        <f>SUM(Q85-P85)</f>
        <v>-14</v>
      </c>
      <c r="R86" s="74"/>
      <c r="S86" s="133"/>
      <c r="T86" s="1"/>
    </row>
    <row r="87" spans="1:20" s="51" customFormat="1" ht="15" x14ac:dyDescent="0.25">
      <c r="A87" s="50"/>
      <c r="B87" s="350" t="s">
        <v>1407</v>
      </c>
      <c r="C87" s="54"/>
      <c r="D87" s="54"/>
      <c r="E87" s="54"/>
      <c r="F87" s="54"/>
      <c r="G87" s="54"/>
      <c r="H87" s="54"/>
      <c r="I87" s="54"/>
      <c r="J87" s="74"/>
      <c r="K87" s="74"/>
      <c r="L87" s="74"/>
      <c r="M87" s="74"/>
      <c r="N87" s="74"/>
      <c r="O87" s="74"/>
      <c r="P87" s="74"/>
      <c r="Q87" s="74"/>
      <c r="R87" s="74"/>
      <c r="S87" s="50"/>
      <c r="T87" s="1"/>
    </row>
    <row r="88" spans="1:20" s="51" customFormat="1" ht="15" x14ac:dyDescent="0.25">
      <c r="A88" s="50"/>
      <c r="B88" s="345" t="s">
        <v>1408</v>
      </c>
      <c r="C88" s="54"/>
      <c r="D88" s="54"/>
      <c r="E88" s="54"/>
      <c r="F88" s="54"/>
      <c r="G88" s="54"/>
      <c r="H88" s="54"/>
      <c r="I88" s="54"/>
      <c r="J88" s="74"/>
      <c r="K88" s="74"/>
      <c r="L88" s="74"/>
      <c r="M88" s="74"/>
      <c r="N88" s="74"/>
      <c r="O88" s="74"/>
      <c r="P88" s="74"/>
      <c r="Q88" s="74"/>
      <c r="R88" s="74"/>
      <c r="S88" s="50"/>
      <c r="T88" s="1"/>
    </row>
    <row r="89" spans="1:20" s="51" customFormat="1" ht="15" x14ac:dyDescent="0.25">
      <c r="A89" s="50"/>
      <c r="B89" s="346" t="s">
        <v>1409</v>
      </c>
      <c r="C89" s="54"/>
      <c r="D89" s="54"/>
      <c r="E89" s="54"/>
      <c r="F89" s="54"/>
      <c r="G89" s="54"/>
      <c r="H89" s="54"/>
      <c r="I89" s="54"/>
      <c r="J89" s="74"/>
      <c r="K89" s="74"/>
      <c r="L89" s="74"/>
      <c r="M89" s="74"/>
      <c r="N89" s="74"/>
      <c r="O89" s="74"/>
      <c r="P89" s="74"/>
      <c r="Q89" s="74"/>
      <c r="R89" s="74"/>
      <c r="S89" s="50"/>
      <c r="T89" s="1"/>
    </row>
    <row r="90" spans="1:20" s="51" customFormat="1" ht="15" x14ac:dyDescent="0.25">
      <c r="A90" s="50"/>
      <c r="B90" s="347" t="s">
        <v>1410</v>
      </c>
      <c r="C90" s="54"/>
      <c r="D90" s="54"/>
      <c r="E90" s="54"/>
      <c r="F90" s="54"/>
      <c r="G90" s="54"/>
      <c r="H90" s="54"/>
      <c r="I90" s="54"/>
      <c r="J90" s="74"/>
      <c r="K90" s="74"/>
      <c r="L90" s="74"/>
      <c r="M90" s="74"/>
      <c r="N90" s="74"/>
      <c r="O90" s="74"/>
      <c r="P90" s="74"/>
      <c r="Q90" s="74"/>
      <c r="R90" s="74"/>
      <c r="S90" s="50"/>
      <c r="T90" s="1"/>
    </row>
    <row r="91" spans="1:20" s="51" customFormat="1" ht="15" x14ac:dyDescent="0.25">
      <c r="A91" s="50"/>
      <c r="B91" s="348" t="s">
        <v>1411</v>
      </c>
      <c r="C91" s="54"/>
      <c r="D91" s="54"/>
      <c r="E91" s="54"/>
      <c r="F91" s="54"/>
      <c r="G91" s="54"/>
      <c r="H91" s="54"/>
      <c r="I91" s="54"/>
      <c r="J91" s="74"/>
      <c r="K91" s="74"/>
      <c r="L91" s="74"/>
      <c r="M91" s="74"/>
      <c r="N91" s="74"/>
      <c r="O91" s="74"/>
      <c r="P91" s="74"/>
      <c r="Q91" s="74"/>
      <c r="R91" s="74"/>
      <c r="S91" s="50"/>
      <c r="T91" s="1"/>
    </row>
    <row r="92" spans="1:20" s="51" customFormat="1" ht="15" x14ac:dyDescent="0.25">
      <c r="A92" s="50"/>
      <c r="B92" s="349" t="s">
        <v>1412</v>
      </c>
      <c r="C92" s="54"/>
      <c r="D92" s="54"/>
      <c r="E92" s="54"/>
      <c r="F92" s="54"/>
      <c r="G92" s="54"/>
      <c r="H92" s="54"/>
      <c r="I92" s="54"/>
      <c r="J92" s="74"/>
      <c r="K92" s="74"/>
      <c r="L92" s="74"/>
      <c r="M92" s="74"/>
      <c r="N92" s="74"/>
      <c r="O92" s="74"/>
      <c r="P92" s="74"/>
      <c r="Q92" s="74"/>
      <c r="R92" s="74"/>
      <c r="S92" s="50"/>
      <c r="T92" s="1"/>
    </row>
    <row r="93" spans="1:20" s="51" customFormat="1" ht="15" x14ac:dyDescent="0.25">
      <c r="A93" s="50"/>
      <c r="B93" s="230" t="s">
        <v>1520</v>
      </c>
      <c r="C93" s="54"/>
      <c r="D93" s="54"/>
      <c r="E93" s="54"/>
      <c r="F93" s="54"/>
      <c r="G93" s="54"/>
      <c r="H93" s="54"/>
      <c r="I93" s="54"/>
      <c r="J93" s="74"/>
      <c r="K93" s="74"/>
      <c r="L93" s="74"/>
      <c r="M93" s="74"/>
      <c r="N93" s="74"/>
      <c r="O93" s="74"/>
      <c r="P93" s="74"/>
      <c r="Q93" s="74"/>
      <c r="R93" s="74"/>
      <c r="S93" s="50"/>
      <c r="T93" s="1"/>
    </row>
    <row r="94" spans="1:20" s="51" customFormat="1" ht="15" x14ac:dyDescent="0.25">
      <c r="A94" s="50"/>
      <c r="B94" s="353" t="s">
        <v>1623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0" x14ac:dyDescent="0.2">
      <c r="A96" s="1"/>
      <c r="B96" s="1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1"/>
      <c r="T96" s="1"/>
    </row>
    <row r="97" spans="1:20" x14ac:dyDescent="0.2">
      <c r="A97" s="1"/>
      <c r="B97" s="1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1"/>
      <c r="T97" s="1"/>
    </row>
    <row r="98" spans="1:20" x14ac:dyDescent="0.2">
      <c r="A98" s="1"/>
      <c r="B98" s="1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1"/>
      <c r="T98" s="1"/>
    </row>
    <row r="99" spans="1:20" x14ac:dyDescent="0.2">
      <c r="A99" s="1"/>
      <c r="B99" s="1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1"/>
      <c r="T99" s="1"/>
    </row>
    <row r="100" spans="1:20" x14ac:dyDescent="0.2">
      <c r="A100" s="1"/>
      <c r="B100" s="1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1"/>
      <c r="T100" s="1"/>
    </row>
    <row r="101" spans="1:20" x14ac:dyDescent="0.2">
      <c r="A101" s="1"/>
      <c r="B101" s="1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1"/>
      <c r="T101" s="1"/>
    </row>
    <row r="102" spans="1:20" x14ac:dyDescent="0.2">
      <c r="A102" s="1"/>
      <c r="B102" s="1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1"/>
      <c r="T102" s="1"/>
    </row>
    <row r="103" spans="1:20" x14ac:dyDescent="0.2">
      <c r="A103" s="1"/>
      <c r="B103" s="1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1"/>
      <c r="T103" s="1"/>
    </row>
    <row r="104" spans="1:20" x14ac:dyDescent="0.2">
      <c r="A104" s="1"/>
      <c r="B104" s="1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1"/>
      <c r="T104" s="1"/>
    </row>
    <row r="105" spans="1:20" x14ac:dyDescent="0.2">
      <c r="A105" s="1"/>
      <c r="B105" s="1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1"/>
      <c r="T105" s="1"/>
    </row>
    <row r="106" spans="1:20" x14ac:dyDescent="0.2">
      <c r="A106" s="1"/>
      <c r="B106" s="1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1"/>
      <c r="T106" s="1"/>
    </row>
    <row r="107" spans="1:20" x14ac:dyDescent="0.2">
      <c r="A107" s="1"/>
      <c r="B107" s="1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1"/>
      <c r="T107" s="1"/>
    </row>
    <row r="108" spans="1:20" x14ac:dyDescent="0.2">
      <c r="A108" s="1"/>
      <c r="B108" s="1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1"/>
      <c r="T108" s="1"/>
    </row>
    <row r="109" spans="1:20" x14ac:dyDescent="0.2">
      <c r="A109" s="1"/>
      <c r="B109" s="1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1"/>
      <c r="T109" s="1"/>
    </row>
    <row r="110" spans="1:20" x14ac:dyDescent="0.2">
      <c r="A110" s="1"/>
      <c r="B110" s="1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1"/>
      <c r="T110" s="1"/>
    </row>
    <row r="111" spans="1:20" x14ac:dyDescent="0.2">
      <c r="A111" s="1"/>
      <c r="B111" s="1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1"/>
      <c r="T111" s="1"/>
    </row>
    <row r="112" spans="1:20" x14ac:dyDescent="0.2">
      <c r="A112" s="1"/>
      <c r="B112" s="1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1"/>
      <c r="T112" s="1"/>
    </row>
    <row r="113" spans="1:20" x14ac:dyDescent="0.2">
      <c r="A113" s="1"/>
      <c r="B113" s="1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1"/>
      <c r="T113" s="1"/>
    </row>
    <row r="114" spans="1:20" x14ac:dyDescent="0.2">
      <c r="A114" s="1"/>
      <c r="B114" s="1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1"/>
      <c r="T114" s="1"/>
    </row>
    <row r="115" spans="1:20" x14ac:dyDescent="0.2">
      <c r="A115" s="1"/>
      <c r="B115" s="1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1"/>
      <c r="T115" s="1"/>
    </row>
    <row r="116" spans="1:20" x14ac:dyDescent="0.2">
      <c r="A116" s="1"/>
      <c r="B116" s="1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1"/>
      <c r="T116" s="1"/>
    </row>
    <row r="117" spans="1:20" x14ac:dyDescent="0.2">
      <c r="A117" s="1"/>
      <c r="B117" s="1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1"/>
      <c r="T117" s="1"/>
    </row>
    <row r="118" spans="1:20" x14ac:dyDescent="0.2">
      <c r="A118" s="1"/>
      <c r="B118" s="1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1"/>
      <c r="T118" s="1"/>
    </row>
    <row r="119" spans="1:20" x14ac:dyDescent="0.2">
      <c r="A119" s="1"/>
      <c r="B119" s="1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1"/>
      <c r="T119" s="1"/>
    </row>
    <row r="120" spans="1:20" x14ac:dyDescent="0.2">
      <c r="A120" s="1"/>
      <c r="B120" s="1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1"/>
      <c r="T120" s="1"/>
    </row>
    <row r="121" spans="1:20" x14ac:dyDescent="0.2">
      <c r="A121" s="1"/>
      <c r="B121" s="1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1"/>
      <c r="T121" s="1"/>
    </row>
    <row r="122" spans="1:20" x14ac:dyDescent="0.2">
      <c r="A122" s="1"/>
      <c r="B122" s="1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1"/>
      <c r="T122" s="1"/>
    </row>
    <row r="123" spans="1:20" x14ac:dyDescent="0.2">
      <c r="A123" s="1"/>
      <c r="B123" s="1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1"/>
      <c r="T123" s="1"/>
    </row>
    <row r="124" spans="1:20" x14ac:dyDescent="0.2">
      <c r="A124" s="1"/>
      <c r="B124" s="1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1"/>
      <c r="T124" s="1"/>
    </row>
    <row r="125" spans="1:20" x14ac:dyDescent="0.2">
      <c r="A125" s="1"/>
      <c r="B125" s="1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1"/>
      <c r="T125" s="1"/>
    </row>
    <row r="126" spans="1:20" x14ac:dyDescent="0.2">
      <c r="A126" s="1"/>
      <c r="B126" s="1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1"/>
      <c r="T126" s="1"/>
    </row>
    <row r="127" spans="1:20" x14ac:dyDescent="0.2">
      <c r="A127" s="1"/>
      <c r="B127" s="1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1"/>
      <c r="T127" s="1"/>
    </row>
    <row r="128" spans="1:20" x14ac:dyDescent="0.2">
      <c r="A128" s="1"/>
      <c r="B128" s="1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1"/>
      <c r="T128" s="1"/>
    </row>
    <row r="129" spans="1:20" x14ac:dyDescent="0.2">
      <c r="A129" s="1"/>
      <c r="B129" s="1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1"/>
      <c r="T129" s="1"/>
    </row>
    <row r="130" spans="1:20" x14ac:dyDescent="0.2">
      <c r="A130" s="1"/>
      <c r="B130" s="1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1"/>
      <c r="T130" s="1"/>
    </row>
    <row r="131" spans="1:20" x14ac:dyDescent="0.2">
      <c r="A131" s="1"/>
      <c r="B131" s="1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1"/>
      <c r="T131" s="1"/>
    </row>
    <row r="132" spans="1:20" x14ac:dyDescent="0.2">
      <c r="A132" s="1"/>
      <c r="B132" s="1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1"/>
      <c r="T132" s="1"/>
    </row>
    <row r="133" spans="1:20" x14ac:dyDescent="0.2">
      <c r="A133" s="1"/>
      <c r="B133" s="1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1"/>
      <c r="T133" s="1"/>
    </row>
    <row r="134" spans="1:20" x14ac:dyDescent="0.2">
      <c r="A134" s="1"/>
      <c r="B134" s="1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1"/>
      <c r="T134" s="1"/>
    </row>
    <row r="135" spans="1:20" x14ac:dyDescent="0.2">
      <c r="A135" s="1"/>
      <c r="B135" s="1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1"/>
      <c r="T135" s="1"/>
    </row>
    <row r="136" spans="1:20" x14ac:dyDescent="0.2">
      <c r="A136" s="1"/>
      <c r="B136" s="1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1"/>
      <c r="T136" s="1"/>
    </row>
    <row r="137" spans="1:20" x14ac:dyDescent="0.2">
      <c r="A137" s="1"/>
      <c r="B137" s="1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1"/>
      <c r="T137" s="1"/>
    </row>
    <row r="138" spans="1:20" x14ac:dyDescent="0.2">
      <c r="A138" s="1"/>
      <c r="B138" s="1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1"/>
      <c r="T138" s="1"/>
    </row>
    <row r="139" spans="1:20" x14ac:dyDescent="0.2">
      <c r="A139" s="1"/>
      <c r="B139" s="1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1"/>
      <c r="T139" s="1"/>
    </row>
    <row r="140" spans="1:20" x14ac:dyDescent="0.2">
      <c r="A140" s="1"/>
      <c r="B140" s="1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1"/>
      <c r="T140" s="1"/>
    </row>
    <row r="141" spans="1:20" x14ac:dyDescent="0.2">
      <c r="A141" s="1"/>
      <c r="B141" s="1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1"/>
      <c r="T141" s="1"/>
    </row>
    <row r="142" spans="1:20" x14ac:dyDescent="0.2">
      <c r="A142" s="1"/>
      <c r="B142" s="1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1"/>
      <c r="T142" s="1"/>
    </row>
    <row r="143" spans="1:20" x14ac:dyDescent="0.2">
      <c r="A143" s="1"/>
      <c r="B143" s="1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1"/>
      <c r="T143" s="1"/>
    </row>
    <row r="144" spans="1:20" x14ac:dyDescent="0.2">
      <c r="A144" s="1"/>
      <c r="B144" s="1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1"/>
      <c r="T144" s="1"/>
    </row>
    <row r="145" spans="1:20" x14ac:dyDescent="0.2">
      <c r="A145" s="1"/>
      <c r="B145" s="1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1"/>
      <c r="T145" s="1"/>
    </row>
    <row r="146" spans="1:20" x14ac:dyDescent="0.2">
      <c r="A146" s="1"/>
      <c r="B146" s="1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1"/>
      <c r="T146" s="1"/>
    </row>
    <row r="147" spans="1:20" x14ac:dyDescent="0.2">
      <c r="A147" s="1"/>
      <c r="B147" s="1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1"/>
      <c r="T147" s="1"/>
    </row>
    <row r="148" spans="1:20" x14ac:dyDescent="0.2">
      <c r="A148" s="1"/>
      <c r="B148" s="1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1"/>
      <c r="T148" s="1"/>
    </row>
    <row r="149" spans="1:20" x14ac:dyDescent="0.2">
      <c r="A149" s="1"/>
      <c r="B149" s="1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1"/>
      <c r="T149" s="1"/>
    </row>
    <row r="150" spans="1:20" x14ac:dyDescent="0.2">
      <c r="A150" s="1"/>
      <c r="B150" s="1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1"/>
      <c r="T150" s="1"/>
    </row>
    <row r="151" spans="1:20" x14ac:dyDescent="0.2">
      <c r="A151" s="1"/>
      <c r="B151" s="1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1"/>
      <c r="T151" s="1"/>
    </row>
    <row r="152" spans="1:20" x14ac:dyDescent="0.2">
      <c r="A152" s="1"/>
      <c r="B152" s="1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1"/>
      <c r="T152" s="1"/>
    </row>
    <row r="153" spans="1:20" x14ac:dyDescent="0.2">
      <c r="A153" s="1"/>
      <c r="B153" s="1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1"/>
      <c r="T153" s="1"/>
    </row>
    <row r="154" spans="1:20" x14ac:dyDescent="0.2">
      <c r="A154" s="1"/>
      <c r="B154" s="1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1"/>
      <c r="T154" s="1"/>
    </row>
    <row r="155" spans="1:20" x14ac:dyDescent="0.2">
      <c r="A155" s="1"/>
      <c r="B155" s="1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1"/>
      <c r="T155" s="1"/>
    </row>
    <row r="156" spans="1:20" x14ac:dyDescent="0.2">
      <c r="A156" s="1"/>
      <c r="B156" s="1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1"/>
      <c r="T156" s="1"/>
    </row>
    <row r="157" spans="1:20" x14ac:dyDescent="0.2">
      <c r="A157" s="1"/>
      <c r="B157" s="1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1"/>
      <c r="T157" s="1"/>
    </row>
    <row r="158" spans="1:20" x14ac:dyDescent="0.2">
      <c r="A158" s="1"/>
      <c r="B158" s="1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1"/>
      <c r="T158" s="1"/>
    </row>
    <row r="159" spans="1:20" x14ac:dyDescent="0.2">
      <c r="A159" s="1"/>
      <c r="B159" s="1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1"/>
      <c r="T159" s="1"/>
    </row>
    <row r="160" spans="1:20" x14ac:dyDescent="0.2">
      <c r="A160" s="1"/>
      <c r="B160" s="1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1"/>
      <c r="T160" s="1"/>
    </row>
    <row r="161" spans="1:20" x14ac:dyDescent="0.2">
      <c r="A161" s="1"/>
      <c r="B161" s="1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1"/>
      <c r="T161" s="1"/>
    </row>
    <row r="162" spans="1:20" x14ac:dyDescent="0.2">
      <c r="A162" s="1"/>
      <c r="B162" s="1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1"/>
      <c r="T162" s="1"/>
    </row>
    <row r="163" spans="1:20" x14ac:dyDescent="0.2">
      <c r="A163" s="1"/>
      <c r="B163" s="1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1"/>
      <c r="T163" s="1"/>
    </row>
    <row r="164" spans="1:20" x14ac:dyDescent="0.2">
      <c r="A164" s="1"/>
      <c r="B164" s="1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1"/>
      <c r="T164" s="1"/>
    </row>
    <row r="165" spans="1:20" x14ac:dyDescent="0.2">
      <c r="A165" s="1"/>
      <c r="B165" s="1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1"/>
      <c r="T165" s="1"/>
    </row>
    <row r="166" spans="1:20" x14ac:dyDescent="0.2">
      <c r="A166" s="1"/>
      <c r="B166" s="1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1"/>
      <c r="T166" s="1"/>
    </row>
    <row r="167" spans="1:20" x14ac:dyDescent="0.2">
      <c r="A167" s="1"/>
      <c r="B167" s="1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1"/>
      <c r="T167" s="1"/>
    </row>
    <row r="168" spans="1:20" x14ac:dyDescent="0.2">
      <c r="A168" s="1"/>
      <c r="B168" s="1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1"/>
      <c r="T168" s="1"/>
    </row>
    <row r="169" spans="1:20" x14ac:dyDescent="0.2">
      <c r="A169" s="1"/>
      <c r="B169" s="1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1"/>
      <c r="T169" s="1"/>
    </row>
    <row r="170" spans="1:20" x14ac:dyDescent="0.2">
      <c r="A170" s="1"/>
      <c r="B170" s="1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1"/>
      <c r="T170" s="1"/>
    </row>
    <row r="171" spans="1:20" x14ac:dyDescent="0.2">
      <c r="A171" s="1"/>
      <c r="B171" s="1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1"/>
      <c r="T171" s="1"/>
    </row>
    <row r="172" spans="1:20" x14ac:dyDescent="0.2">
      <c r="A172" s="1"/>
      <c r="B172" s="1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1"/>
      <c r="T172" s="1"/>
    </row>
    <row r="173" spans="1:20" x14ac:dyDescent="0.2">
      <c r="A173" s="1"/>
      <c r="B173" s="1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1"/>
      <c r="T173" s="1"/>
    </row>
    <row r="174" spans="1:20" x14ac:dyDescent="0.2">
      <c r="A174" s="1"/>
      <c r="B174" s="1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1"/>
      <c r="T174" s="1"/>
    </row>
    <row r="175" spans="1:20" x14ac:dyDescent="0.2">
      <c r="A175" s="1"/>
      <c r="B175" s="1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1"/>
      <c r="T175" s="1"/>
    </row>
    <row r="176" spans="1:20" x14ac:dyDescent="0.2">
      <c r="A176" s="1"/>
      <c r="B176" s="1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1"/>
      <c r="T176" s="1"/>
    </row>
    <row r="177" spans="1:20" x14ac:dyDescent="0.2">
      <c r="A177" s="1"/>
      <c r="B177" s="1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1"/>
      <c r="T177" s="1"/>
    </row>
    <row r="178" spans="1:20" x14ac:dyDescent="0.2">
      <c r="A178" s="1"/>
      <c r="B178" s="1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1"/>
      <c r="T178" s="1"/>
    </row>
    <row r="179" spans="1:20" x14ac:dyDescent="0.2">
      <c r="A179" s="1"/>
      <c r="B179" s="1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1"/>
      <c r="T179" s="1"/>
    </row>
    <row r="180" spans="1:20" x14ac:dyDescent="0.2">
      <c r="A180" s="1"/>
      <c r="B180" s="1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1"/>
      <c r="T180" s="1"/>
    </row>
    <row r="181" spans="1:20" x14ac:dyDescent="0.2">
      <c r="A181" s="1"/>
      <c r="B181" s="1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1"/>
      <c r="T181" s="1"/>
    </row>
    <row r="182" spans="1:20" x14ac:dyDescent="0.2">
      <c r="A182" s="1"/>
      <c r="B182" s="1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1"/>
      <c r="T182" s="1"/>
    </row>
    <row r="183" spans="1:20" x14ac:dyDescent="0.2">
      <c r="A183" s="1"/>
      <c r="B183" s="1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1"/>
      <c r="T183" s="1"/>
    </row>
    <row r="184" spans="1:20" x14ac:dyDescent="0.2">
      <c r="A184" s="1"/>
      <c r="B184" s="1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1"/>
      <c r="T184" s="1"/>
    </row>
    <row r="185" spans="1:20" x14ac:dyDescent="0.2">
      <c r="A185" s="1"/>
      <c r="B185" s="1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1"/>
      <c r="T185" s="1"/>
    </row>
    <row r="186" spans="1:20" x14ac:dyDescent="0.2">
      <c r="A186" s="1"/>
      <c r="B186" s="1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1"/>
      <c r="T186" s="1"/>
    </row>
    <row r="187" spans="1:20" x14ac:dyDescent="0.2">
      <c r="A187" s="1"/>
      <c r="B187" s="1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1"/>
      <c r="T187" s="1"/>
    </row>
    <row r="188" spans="1:20" x14ac:dyDescent="0.2">
      <c r="A188" s="1"/>
      <c r="B188" s="1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1"/>
      <c r="T188" s="1"/>
    </row>
    <row r="189" spans="1:20" x14ac:dyDescent="0.2">
      <c r="A189" s="1"/>
      <c r="B189" s="1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1"/>
      <c r="T189" s="1"/>
    </row>
    <row r="190" spans="1:20" x14ac:dyDescent="0.2">
      <c r="A190" s="1"/>
      <c r="B190" s="1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1"/>
      <c r="T190" s="1"/>
    </row>
    <row r="191" spans="1:20" x14ac:dyDescent="0.2">
      <c r="A191" s="1"/>
      <c r="B191" s="1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1"/>
      <c r="T191" s="1"/>
    </row>
    <row r="192" spans="1:20" x14ac:dyDescent="0.2">
      <c r="A192" s="1"/>
      <c r="B192" s="1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1"/>
      <c r="T192" s="1"/>
    </row>
    <row r="193" spans="1:20" x14ac:dyDescent="0.2">
      <c r="A193" s="1"/>
      <c r="B193" s="1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1"/>
      <c r="T193" s="1"/>
    </row>
    <row r="194" spans="1:20" x14ac:dyDescent="0.2">
      <c r="A194" s="1"/>
      <c r="B194" s="1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1"/>
      <c r="T194" s="1"/>
    </row>
    <row r="195" spans="1:20" x14ac:dyDescent="0.2">
      <c r="A195" s="1"/>
      <c r="B195" s="1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1"/>
      <c r="T195" s="1"/>
    </row>
    <row r="196" spans="1:20" x14ac:dyDescent="0.2">
      <c r="A196" s="1"/>
      <c r="B196" s="1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1"/>
      <c r="T196" s="1"/>
    </row>
    <row r="197" spans="1:20" x14ac:dyDescent="0.2">
      <c r="A197" s="1"/>
      <c r="B197" s="1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1"/>
      <c r="T197" s="1"/>
    </row>
    <row r="198" spans="1:20" x14ac:dyDescent="0.2">
      <c r="A198" s="1"/>
      <c r="B198" s="1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1"/>
      <c r="T198" s="1"/>
    </row>
    <row r="199" spans="1:20" x14ac:dyDescent="0.2">
      <c r="A199" s="1"/>
      <c r="B199" s="1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1"/>
      <c r="T199" s="1"/>
    </row>
    <row r="200" spans="1:20" x14ac:dyDescent="0.2">
      <c r="A200" s="1"/>
      <c r="B200" s="1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1"/>
      <c r="T200" s="1"/>
    </row>
    <row r="201" spans="1:20" x14ac:dyDescent="0.2">
      <c r="A201" s="1"/>
      <c r="B201" s="1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1"/>
      <c r="T201" s="1"/>
    </row>
    <row r="202" spans="1:20" x14ac:dyDescent="0.2">
      <c r="A202" s="1"/>
      <c r="B202" s="1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1"/>
      <c r="T202" s="1"/>
    </row>
    <row r="203" spans="1:20" x14ac:dyDescent="0.2">
      <c r="A203" s="1"/>
      <c r="B203" s="1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1"/>
      <c r="T203" s="1"/>
    </row>
    <row r="204" spans="1:20" x14ac:dyDescent="0.2">
      <c r="A204" s="1"/>
      <c r="B204" s="1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1"/>
      <c r="T204" s="1"/>
    </row>
    <row r="205" spans="1:20" x14ac:dyDescent="0.2">
      <c r="A205" s="1"/>
      <c r="B205" s="1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1"/>
      <c r="T205" s="1"/>
    </row>
    <row r="206" spans="1:20" x14ac:dyDescent="0.2">
      <c r="A206" s="1"/>
      <c r="B206" s="1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1"/>
      <c r="T206" s="1"/>
    </row>
    <row r="207" spans="1:20" x14ac:dyDescent="0.2">
      <c r="A207" s="1"/>
      <c r="B207" s="1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1"/>
      <c r="T207" s="1"/>
    </row>
    <row r="208" spans="1:20" x14ac:dyDescent="0.2">
      <c r="A208" s="1"/>
      <c r="B208" s="1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1"/>
      <c r="T208" s="1"/>
    </row>
    <row r="209" spans="1:20" x14ac:dyDescent="0.2">
      <c r="A209" s="1"/>
      <c r="B209" s="1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1"/>
      <c r="T209" s="1"/>
    </row>
    <row r="210" spans="1:20" x14ac:dyDescent="0.2">
      <c r="A210" s="1"/>
      <c r="B210" s="1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1"/>
      <c r="T210" s="1"/>
    </row>
    <row r="211" spans="1:20" x14ac:dyDescent="0.2">
      <c r="A211" s="1"/>
      <c r="B211" s="1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1"/>
      <c r="T211" s="1"/>
    </row>
    <row r="212" spans="1:20" x14ac:dyDescent="0.2">
      <c r="A212" s="1"/>
      <c r="B212" s="1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1"/>
      <c r="T212" s="1"/>
    </row>
    <row r="213" spans="1:20" x14ac:dyDescent="0.2">
      <c r="A213" s="1"/>
      <c r="B213" s="1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1"/>
      <c r="T213" s="1"/>
    </row>
    <row r="214" spans="1:20" x14ac:dyDescent="0.2">
      <c r="A214" s="1"/>
      <c r="B214" s="1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1"/>
      <c r="T214" s="1"/>
    </row>
    <row r="215" spans="1:20" x14ac:dyDescent="0.2">
      <c r="A215" s="1"/>
      <c r="B215" s="1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1"/>
      <c r="T215" s="1"/>
    </row>
    <row r="216" spans="1:20" x14ac:dyDescent="0.2">
      <c r="A216" s="1"/>
      <c r="B216" s="1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1"/>
      <c r="T216" s="1"/>
    </row>
    <row r="217" spans="1:20" x14ac:dyDescent="0.2">
      <c r="A217" s="1"/>
      <c r="B217" s="1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1"/>
      <c r="T217" s="1"/>
    </row>
    <row r="218" spans="1:20" x14ac:dyDescent="0.2">
      <c r="A218" s="1"/>
      <c r="B218" s="1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1"/>
      <c r="T218" s="1"/>
    </row>
    <row r="219" spans="1:20" x14ac:dyDescent="0.2">
      <c r="A219" s="1"/>
      <c r="B219" s="1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1"/>
      <c r="T219" s="1"/>
    </row>
    <row r="220" spans="1:20" x14ac:dyDescent="0.2">
      <c r="A220" s="1"/>
      <c r="B220" s="1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1"/>
      <c r="T220" s="1"/>
    </row>
    <row r="221" spans="1:20" x14ac:dyDescent="0.2">
      <c r="A221" s="1"/>
      <c r="B221" s="1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1"/>
      <c r="T221" s="1"/>
    </row>
    <row r="222" spans="1:20" x14ac:dyDescent="0.2">
      <c r="A222" s="1"/>
      <c r="B222" s="1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1"/>
      <c r="T222" s="1"/>
    </row>
    <row r="223" spans="1:20" x14ac:dyDescent="0.2">
      <c r="A223" s="1"/>
      <c r="B223" s="1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1"/>
      <c r="T223" s="1"/>
    </row>
    <row r="224" spans="1:20" x14ac:dyDescent="0.2">
      <c r="A224" s="1"/>
      <c r="B224" s="1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1"/>
      <c r="T224" s="1"/>
    </row>
    <row r="225" spans="1:20" x14ac:dyDescent="0.2">
      <c r="A225" s="1"/>
      <c r="B225" s="1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1"/>
      <c r="T225" s="1"/>
    </row>
    <row r="226" spans="1:20" x14ac:dyDescent="0.2">
      <c r="A226" s="1"/>
      <c r="B226" s="1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1"/>
      <c r="T226" s="1"/>
    </row>
    <row r="227" spans="1:20" x14ac:dyDescent="0.2">
      <c r="A227" s="1"/>
      <c r="B227" s="1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1"/>
      <c r="T227" s="1"/>
    </row>
    <row r="228" spans="1:20" x14ac:dyDescent="0.2">
      <c r="A228" s="1"/>
      <c r="B228" s="1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1"/>
      <c r="T228" s="1"/>
    </row>
    <row r="229" spans="1:20" x14ac:dyDescent="0.2">
      <c r="A229" s="1"/>
      <c r="B229" s="1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1"/>
      <c r="T229" s="1"/>
    </row>
    <row r="230" spans="1:20" x14ac:dyDescent="0.2">
      <c r="A230" s="1"/>
      <c r="B230" s="1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1"/>
      <c r="T230" s="1"/>
    </row>
    <row r="231" spans="1:20" x14ac:dyDescent="0.2">
      <c r="A231" s="1"/>
      <c r="B231" s="1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1"/>
      <c r="T231" s="1"/>
    </row>
    <row r="232" spans="1:20" x14ac:dyDescent="0.2">
      <c r="A232" s="1"/>
      <c r="B232" s="1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1"/>
      <c r="T232" s="1"/>
    </row>
    <row r="233" spans="1:20" x14ac:dyDescent="0.2">
      <c r="A233" s="1"/>
      <c r="B233" s="1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1"/>
      <c r="T233" s="1"/>
    </row>
    <row r="234" spans="1:20" x14ac:dyDescent="0.2">
      <c r="A234" s="1"/>
      <c r="B234" s="1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1"/>
      <c r="T234" s="1"/>
    </row>
    <row r="235" spans="1:20" x14ac:dyDescent="0.2">
      <c r="A235" s="1"/>
      <c r="B235" s="1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1"/>
      <c r="T235" s="1"/>
    </row>
    <row r="236" spans="1:20" x14ac:dyDescent="0.2">
      <c r="A236" s="1"/>
      <c r="B236" s="1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1"/>
      <c r="T236" s="1"/>
    </row>
    <row r="237" spans="1:20" x14ac:dyDescent="0.2">
      <c r="A237" s="1"/>
      <c r="B237" s="1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1"/>
      <c r="T237" s="1"/>
    </row>
    <row r="238" spans="1:20" x14ac:dyDescent="0.2">
      <c r="A238" s="1"/>
      <c r="B238" s="1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1"/>
      <c r="T238" s="1"/>
    </row>
    <row r="239" spans="1:20" x14ac:dyDescent="0.2">
      <c r="A239" s="1"/>
      <c r="B239" s="1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1"/>
      <c r="T239" s="1"/>
    </row>
    <row r="240" spans="1:20" x14ac:dyDescent="0.2">
      <c r="A240" s="1"/>
      <c r="B240" s="1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1"/>
      <c r="T240" s="1"/>
    </row>
    <row r="241" spans="1:20" x14ac:dyDescent="0.2">
      <c r="A241" s="1"/>
      <c r="B241" s="1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1"/>
      <c r="T241" s="1"/>
    </row>
    <row r="242" spans="1:20" x14ac:dyDescent="0.2">
      <c r="A242" s="1"/>
      <c r="B242" s="1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1"/>
      <c r="T242" s="1"/>
    </row>
    <row r="243" spans="1:20" x14ac:dyDescent="0.2">
      <c r="A243" s="1"/>
      <c r="B243" s="1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1"/>
      <c r="T243" s="1"/>
    </row>
    <row r="244" spans="1:20" x14ac:dyDescent="0.2">
      <c r="A244" s="1"/>
      <c r="B244" s="1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1"/>
      <c r="T244" s="1"/>
    </row>
    <row r="245" spans="1:20" x14ac:dyDescent="0.2">
      <c r="A245" s="1"/>
      <c r="B245" s="1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1"/>
      <c r="T245" s="1"/>
    </row>
    <row r="246" spans="1:20" x14ac:dyDescent="0.2">
      <c r="A246" s="1"/>
      <c r="B246" s="1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1"/>
      <c r="T246" s="1"/>
    </row>
    <row r="247" spans="1:20" x14ac:dyDescent="0.2">
      <c r="A247" s="1"/>
      <c r="B247" s="1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1"/>
      <c r="T247" s="1"/>
    </row>
    <row r="248" spans="1:20" x14ac:dyDescent="0.2">
      <c r="A248" s="1"/>
      <c r="B248" s="1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1"/>
      <c r="T248" s="1"/>
    </row>
    <row r="249" spans="1:20" x14ac:dyDescent="0.2">
      <c r="A249" s="1"/>
      <c r="B249" s="1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1"/>
      <c r="T249" s="1"/>
    </row>
    <row r="250" spans="1:20" x14ac:dyDescent="0.2">
      <c r="A250" s="1"/>
      <c r="B250" s="1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1"/>
      <c r="T250" s="1"/>
    </row>
    <row r="251" spans="1:20" x14ac:dyDescent="0.2">
      <c r="A251" s="1"/>
      <c r="B251" s="1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1"/>
      <c r="T251" s="1"/>
    </row>
    <row r="252" spans="1:20" x14ac:dyDescent="0.2">
      <c r="A252" s="1"/>
      <c r="B252" s="1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1"/>
      <c r="T252" s="1"/>
    </row>
    <row r="253" spans="1:20" x14ac:dyDescent="0.2">
      <c r="A253" s="1"/>
      <c r="B253" s="1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1"/>
      <c r="T253" s="1"/>
    </row>
    <row r="254" spans="1:20" x14ac:dyDescent="0.2">
      <c r="A254" s="1"/>
      <c r="B254" s="1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1"/>
      <c r="T254" s="1"/>
    </row>
    <row r="255" spans="1:20" x14ac:dyDescent="0.2">
      <c r="A255" s="1"/>
      <c r="B255" s="1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1"/>
      <c r="T255" s="1"/>
    </row>
    <row r="256" spans="1:20" x14ac:dyDescent="0.2">
      <c r="A256" s="1"/>
      <c r="B256" s="1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1"/>
      <c r="T256" s="1"/>
    </row>
    <row r="257" spans="1:20" x14ac:dyDescent="0.2">
      <c r="A257" s="1"/>
      <c r="B257" s="1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1"/>
      <c r="T257" s="1"/>
    </row>
    <row r="258" spans="1:20" x14ac:dyDescent="0.2">
      <c r="A258" s="1"/>
      <c r="B258" s="1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1"/>
      <c r="T258" s="1"/>
    </row>
    <row r="259" spans="1:20" x14ac:dyDescent="0.2">
      <c r="A259" s="1"/>
      <c r="B259" s="1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1"/>
      <c r="T259" s="1"/>
    </row>
    <row r="260" spans="1:20" x14ac:dyDescent="0.2">
      <c r="A260" s="1"/>
      <c r="B260" s="1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1"/>
      <c r="T260" s="1"/>
    </row>
    <row r="261" spans="1:20" x14ac:dyDescent="0.2">
      <c r="A261" s="1"/>
      <c r="B261" s="1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1"/>
      <c r="T261" s="1"/>
    </row>
    <row r="262" spans="1:20" x14ac:dyDescent="0.2">
      <c r="A262" s="1"/>
      <c r="B262" s="1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1"/>
      <c r="T262" s="1"/>
    </row>
    <row r="263" spans="1:20" x14ac:dyDescent="0.2">
      <c r="A263" s="1"/>
      <c r="B263" s="1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1"/>
      <c r="T263" s="1"/>
    </row>
    <row r="264" spans="1:20" x14ac:dyDescent="0.2">
      <c r="A264" s="1"/>
      <c r="B264" s="1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1"/>
      <c r="T264" s="1"/>
    </row>
    <row r="265" spans="1:20" x14ac:dyDescent="0.2">
      <c r="A265" s="1"/>
      <c r="B265" s="1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1"/>
      <c r="T265" s="1"/>
    </row>
    <row r="266" spans="1:20" x14ac:dyDescent="0.2">
      <c r="A266" s="1"/>
      <c r="B266" s="1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1"/>
      <c r="T266" s="1"/>
    </row>
    <row r="267" spans="1:20" x14ac:dyDescent="0.2">
      <c r="A267" s="1"/>
      <c r="B267" s="1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1"/>
      <c r="T267" s="1"/>
    </row>
    <row r="268" spans="1:20" x14ac:dyDescent="0.2">
      <c r="A268" s="1"/>
      <c r="B268" s="1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1"/>
      <c r="T268" s="1"/>
    </row>
    <row r="269" spans="1:20" x14ac:dyDescent="0.2">
      <c r="A269" s="1"/>
      <c r="B269" s="1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1"/>
      <c r="T269" s="1"/>
    </row>
    <row r="270" spans="1:20" x14ac:dyDescent="0.2">
      <c r="A270" s="1"/>
      <c r="B270" s="1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1"/>
      <c r="T270" s="1"/>
    </row>
    <row r="271" spans="1:20" x14ac:dyDescent="0.2">
      <c r="A271" s="1"/>
      <c r="B271" s="1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1"/>
      <c r="T271" s="1"/>
    </row>
    <row r="272" spans="1:20" x14ac:dyDescent="0.2">
      <c r="A272" s="1"/>
      <c r="B272" s="1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1"/>
      <c r="T272" s="1"/>
    </row>
    <row r="273" spans="1:20" x14ac:dyDescent="0.2">
      <c r="A273" s="1"/>
      <c r="B273" s="1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1"/>
      <c r="T273" s="1"/>
    </row>
    <row r="274" spans="1:20" x14ac:dyDescent="0.2">
      <c r="A274" s="1"/>
      <c r="B274" s="1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1"/>
      <c r="T274" s="1"/>
    </row>
    <row r="275" spans="1:20" x14ac:dyDescent="0.2">
      <c r="A275" s="1"/>
      <c r="B275" s="1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1"/>
      <c r="T275" s="1"/>
    </row>
    <row r="276" spans="1:20" x14ac:dyDescent="0.2">
      <c r="A276" s="1"/>
      <c r="B276" s="1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1"/>
      <c r="T276" s="1"/>
    </row>
    <row r="277" spans="1:20" x14ac:dyDescent="0.2">
      <c r="A277" s="1"/>
      <c r="B277" s="1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1"/>
      <c r="T277" s="1"/>
    </row>
    <row r="278" spans="1:20" x14ac:dyDescent="0.2">
      <c r="A278" s="1"/>
      <c r="B278" s="1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1"/>
      <c r="T278" s="1"/>
    </row>
    <row r="279" spans="1:20" x14ac:dyDescent="0.2">
      <c r="A279" s="1"/>
      <c r="B279" s="1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1"/>
      <c r="T279" s="1"/>
    </row>
    <row r="280" spans="1:20" x14ac:dyDescent="0.2">
      <c r="A280" s="1"/>
      <c r="B280" s="1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1"/>
      <c r="T280" s="1"/>
    </row>
    <row r="281" spans="1:20" x14ac:dyDescent="0.2">
      <c r="A281" s="1"/>
      <c r="B281" s="1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1"/>
      <c r="T281" s="1"/>
    </row>
    <row r="282" spans="1:20" x14ac:dyDescent="0.2">
      <c r="A282" s="1"/>
      <c r="B282" s="1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1"/>
      <c r="T282" s="1"/>
    </row>
    <row r="283" spans="1:20" x14ac:dyDescent="0.2">
      <c r="A283" s="1"/>
      <c r="B283" s="1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1"/>
      <c r="T283" s="1"/>
    </row>
    <row r="284" spans="1:20" x14ac:dyDescent="0.2">
      <c r="A284" s="1"/>
      <c r="B284" s="1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1"/>
      <c r="T284" s="1"/>
    </row>
    <row r="285" spans="1:20" x14ac:dyDescent="0.2">
      <c r="A285" s="1"/>
      <c r="B285" s="1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1"/>
      <c r="T285" s="1"/>
    </row>
    <row r="286" spans="1:20" x14ac:dyDescent="0.2">
      <c r="A286" s="1"/>
      <c r="B286" s="1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1"/>
      <c r="T286" s="1"/>
    </row>
    <row r="287" spans="1:20" x14ac:dyDescent="0.2">
      <c r="A287" s="1"/>
      <c r="B287" s="1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1"/>
      <c r="T287" s="1"/>
    </row>
    <row r="288" spans="1:20" x14ac:dyDescent="0.2">
      <c r="A288" s="1"/>
      <c r="B288" s="1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1"/>
      <c r="T288" s="1"/>
    </row>
    <row r="289" spans="1:20" x14ac:dyDescent="0.2">
      <c r="A289" s="1"/>
      <c r="B289" s="1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1"/>
      <c r="T289" s="1"/>
    </row>
    <row r="290" spans="1:20" x14ac:dyDescent="0.2">
      <c r="A290" s="1"/>
      <c r="B290" s="1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1"/>
      <c r="T290" s="1"/>
    </row>
    <row r="291" spans="1:20" x14ac:dyDescent="0.2">
      <c r="A291" s="1"/>
      <c r="B291" s="1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1"/>
      <c r="T291" s="1"/>
    </row>
    <row r="292" spans="1:20" x14ac:dyDescent="0.2">
      <c r="A292" s="1"/>
      <c r="B292" s="1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1"/>
      <c r="T292" s="1"/>
    </row>
    <row r="293" spans="1:20" x14ac:dyDescent="0.2">
      <c r="A293" s="1"/>
      <c r="B293" s="1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1"/>
      <c r="T293" s="1"/>
    </row>
    <row r="294" spans="1:20" x14ac:dyDescent="0.2">
      <c r="A294" s="1"/>
      <c r="B294" s="1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1"/>
      <c r="T294" s="1"/>
    </row>
    <row r="295" spans="1:20" x14ac:dyDescent="0.2">
      <c r="A295" s="1"/>
      <c r="B295" s="1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1"/>
      <c r="T295" s="1"/>
    </row>
  </sheetData>
  <mergeCells count="1">
    <mergeCell ref="R1:S1"/>
  </mergeCells>
  <phoneticPr fontId="4" type="noConversion"/>
  <conditionalFormatting sqref="A3:A57">
    <cfRule type="expression" dxfId="134" priority="3">
      <formula>S3&lt;-0.0999</formula>
    </cfRule>
    <cfRule type="expression" dxfId="133" priority="5">
      <formula>Q3&lt;20</formula>
    </cfRule>
  </conditionalFormatting>
  <conditionalFormatting sqref="B3:B57">
    <cfRule type="expression" dxfId="132" priority="7">
      <formula>R3&lt;0</formula>
    </cfRule>
    <cfRule type="expression" dxfId="131" priority="8">
      <formula>R3=0</formula>
    </cfRule>
    <cfRule type="expression" dxfId="130" priority="9">
      <formula>R3&gt;0</formula>
    </cfRule>
  </conditionalFormatting>
  <conditionalFormatting sqref="D85:P85">
    <cfRule type="expression" dxfId="129" priority="19">
      <formula>D86&lt;0</formula>
    </cfRule>
    <cfRule type="expression" dxfId="128" priority="20">
      <formula>D86=0</formula>
    </cfRule>
    <cfRule type="expression" dxfId="127" priority="21">
      <formula>D86&gt;0</formula>
    </cfRule>
  </conditionalFormatting>
  <conditionalFormatting sqref="Q3:Q57 Q85">
    <cfRule type="expression" dxfId="126" priority="2">
      <formula>Q3&lt;20</formula>
    </cfRule>
  </conditionalFormatting>
  <conditionalFormatting sqref="S3:S57">
    <cfRule type="expression" dxfId="125" priority="4">
      <formula>S3&lt;-0.0999</formula>
    </cfRule>
  </conditionalFormatting>
  <printOptions gridLines="1"/>
  <pageMargins left="0.45" right="0.45" top="0.75" bottom="0.5" header="0.5" footer="0.05"/>
  <pageSetup scale="75" fitToHeight="2" orientation="landscape"/>
  <headerFooter>
    <oddFooter>&amp;L&amp;8&amp;F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B23-C62C-43BF-80F9-9D93F25ADEE9}">
  <sheetPr codeName="Sheet13">
    <tabColor theme="8" tint="0.79998168889431442"/>
    <pageSetUpPr fitToPage="1"/>
  </sheetPr>
  <dimension ref="A1:Y292"/>
  <sheetViews>
    <sheetView zoomScale="90" zoomScaleNormal="90" zoomScalePageLayoutView="80" workbookViewId="0">
      <selection activeCell="S3" sqref="S3"/>
    </sheetView>
  </sheetViews>
  <sheetFormatPr defaultRowHeight="12.75" x14ac:dyDescent="0.2"/>
  <cols>
    <col min="1" max="1" width="11" style="44" customWidth="1"/>
    <col min="2" max="2" width="31.5" style="1" customWidth="1"/>
    <col min="3" max="4" width="10" style="1" customWidth="1"/>
    <col min="5" max="5" width="9.875" style="1" customWidth="1"/>
    <col min="6" max="6" width="10.125" style="1" customWidth="1"/>
    <col min="7" max="7" width="9.5" style="1" customWidth="1"/>
    <col min="8" max="8" width="10.125" style="1" customWidth="1"/>
    <col min="9" max="10" width="9.5" style="1" customWidth="1"/>
    <col min="11" max="11" width="9.875" style="1" customWidth="1"/>
    <col min="12" max="16" width="11.5" style="1" customWidth="1"/>
    <col min="17" max="17" width="12.125" style="1" customWidth="1"/>
    <col min="18" max="18" width="10.5" style="1" customWidth="1"/>
    <col min="19" max="19" width="8.5" style="1" customWidth="1"/>
    <col min="20" max="20" width="15.875" style="46" customWidth="1"/>
    <col min="21" max="21" width="10.87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762</v>
      </c>
      <c r="C1" s="104"/>
      <c r="D1" s="104"/>
      <c r="E1" s="104"/>
      <c r="F1" s="104"/>
      <c r="G1" s="104"/>
      <c r="H1" s="105"/>
      <c r="I1" s="105"/>
      <c r="J1" s="106"/>
      <c r="K1" s="106"/>
      <c r="L1" s="107"/>
      <c r="M1" s="107"/>
      <c r="N1" s="107"/>
      <c r="O1" s="107"/>
      <c r="P1" s="107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x14ac:dyDescent="0.25">
      <c r="A3" s="32">
        <v>225846</v>
      </c>
      <c r="B3" s="361" t="s">
        <v>1638</v>
      </c>
      <c r="C3" s="54"/>
      <c r="D3" s="54"/>
      <c r="E3" s="54"/>
      <c r="F3" s="54"/>
      <c r="G3" s="54"/>
      <c r="H3" s="54"/>
      <c r="I3" s="54"/>
      <c r="J3" s="37"/>
      <c r="K3" s="54"/>
      <c r="L3" s="54"/>
      <c r="M3" s="54"/>
      <c r="N3" s="54"/>
      <c r="O3" s="54">
        <v>0</v>
      </c>
      <c r="P3" s="54">
        <v>32</v>
      </c>
      <c r="Q3" s="54">
        <v>36</v>
      </c>
      <c r="R3" s="54">
        <f t="shared" ref="R3:R43" si="0">Q3-P3</f>
        <v>4</v>
      </c>
      <c r="S3" s="447" t="s">
        <v>1669</v>
      </c>
      <c r="T3" s="1"/>
    </row>
    <row r="4" spans="1:20" s="51" customFormat="1" ht="15" x14ac:dyDescent="0.25">
      <c r="A4" s="32">
        <v>2054</v>
      </c>
      <c r="B4" s="129" t="s">
        <v>766</v>
      </c>
      <c r="C4" s="54">
        <v>11</v>
      </c>
      <c r="D4" s="54">
        <v>20</v>
      </c>
      <c r="E4" s="54">
        <v>21</v>
      </c>
      <c r="F4" s="54">
        <v>25</v>
      </c>
      <c r="G4" s="54">
        <v>21</v>
      </c>
      <c r="H4" s="54">
        <v>27</v>
      </c>
      <c r="I4" s="54">
        <v>24</v>
      </c>
      <c r="J4" s="37">
        <v>28</v>
      </c>
      <c r="K4" s="54">
        <v>27</v>
      </c>
      <c r="L4" s="54">
        <v>29</v>
      </c>
      <c r="M4" s="54">
        <v>28</v>
      </c>
      <c r="N4" s="54">
        <v>26</v>
      </c>
      <c r="O4" s="54">
        <v>22</v>
      </c>
      <c r="P4" s="54">
        <v>17</v>
      </c>
      <c r="Q4" s="54">
        <v>23</v>
      </c>
      <c r="R4" s="54">
        <f t="shared" si="0"/>
        <v>6</v>
      </c>
      <c r="S4" s="108">
        <f t="shared" ref="S4:S43" si="1">(Q4/P4)-1</f>
        <v>0.35294117647058831</v>
      </c>
      <c r="T4" s="1"/>
    </row>
    <row r="5" spans="1:20" s="51" customFormat="1" ht="15" x14ac:dyDescent="0.25">
      <c r="A5" s="32">
        <v>2022</v>
      </c>
      <c r="B5" s="127" t="s">
        <v>773</v>
      </c>
      <c r="C5" s="54">
        <v>52</v>
      </c>
      <c r="D5" s="54">
        <v>52</v>
      </c>
      <c r="E5" s="54">
        <v>44</v>
      </c>
      <c r="F5" s="54">
        <v>51</v>
      </c>
      <c r="G5" s="54">
        <v>52</v>
      </c>
      <c r="H5" s="54">
        <v>39</v>
      </c>
      <c r="I5" s="54">
        <v>45</v>
      </c>
      <c r="J5" s="37">
        <v>40</v>
      </c>
      <c r="K5" s="54">
        <v>41</v>
      </c>
      <c r="L5" s="54">
        <v>37</v>
      </c>
      <c r="M5" s="54">
        <v>33</v>
      </c>
      <c r="N5" s="54">
        <v>29</v>
      </c>
      <c r="O5" s="54">
        <v>23</v>
      </c>
      <c r="P5" s="54">
        <v>28</v>
      </c>
      <c r="Q5" s="54">
        <v>35</v>
      </c>
      <c r="R5" s="54">
        <f t="shared" si="0"/>
        <v>7</v>
      </c>
      <c r="S5" s="108">
        <f t="shared" si="1"/>
        <v>0.25</v>
      </c>
      <c r="T5" s="1"/>
    </row>
    <row r="6" spans="1:20" s="51" customFormat="1" ht="15" x14ac:dyDescent="0.25">
      <c r="A6" s="32">
        <v>2043</v>
      </c>
      <c r="B6" s="127" t="s">
        <v>786</v>
      </c>
      <c r="C6" s="54">
        <v>27</v>
      </c>
      <c r="D6" s="54">
        <v>29</v>
      </c>
      <c r="E6" s="54">
        <v>25</v>
      </c>
      <c r="F6" s="54">
        <v>25</v>
      </c>
      <c r="G6" s="54">
        <v>28</v>
      </c>
      <c r="H6" s="54">
        <v>23</v>
      </c>
      <c r="I6" s="54">
        <v>24</v>
      </c>
      <c r="J6" s="37">
        <v>23</v>
      </c>
      <c r="K6" s="54">
        <v>22</v>
      </c>
      <c r="L6" s="54">
        <v>18</v>
      </c>
      <c r="M6" s="54">
        <v>20</v>
      </c>
      <c r="N6" s="54">
        <v>20</v>
      </c>
      <c r="O6" s="54">
        <v>25</v>
      </c>
      <c r="P6" s="54">
        <v>14</v>
      </c>
      <c r="Q6" s="54">
        <v>17</v>
      </c>
      <c r="R6" s="54">
        <f t="shared" si="0"/>
        <v>3</v>
      </c>
      <c r="S6" s="108">
        <f t="shared" si="1"/>
        <v>0.21428571428571419</v>
      </c>
      <c r="T6" s="1"/>
    </row>
    <row r="7" spans="1:20" s="51" customFormat="1" ht="15" x14ac:dyDescent="0.25">
      <c r="A7" s="32">
        <v>2024</v>
      </c>
      <c r="B7" s="129" t="s">
        <v>776</v>
      </c>
      <c r="C7" s="54">
        <v>28</v>
      </c>
      <c r="D7" s="54">
        <v>29</v>
      </c>
      <c r="E7" s="54">
        <v>30</v>
      </c>
      <c r="F7" s="54">
        <v>27</v>
      </c>
      <c r="G7" s="54">
        <v>32</v>
      </c>
      <c r="H7" s="54">
        <v>30</v>
      </c>
      <c r="I7" s="54">
        <v>29</v>
      </c>
      <c r="J7" s="37">
        <v>24</v>
      </c>
      <c r="K7" s="54">
        <v>25</v>
      </c>
      <c r="L7" s="54">
        <v>26</v>
      </c>
      <c r="M7" s="54">
        <v>19</v>
      </c>
      <c r="N7" s="54">
        <v>20</v>
      </c>
      <c r="O7" s="54">
        <v>19</v>
      </c>
      <c r="P7" s="54">
        <v>21</v>
      </c>
      <c r="Q7" s="54">
        <v>25</v>
      </c>
      <c r="R7" s="54">
        <f t="shared" si="0"/>
        <v>4</v>
      </c>
      <c r="S7" s="108">
        <f t="shared" si="1"/>
        <v>0.19047619047619047</v>
      </c>
      <c r="T7" s="1"/>
    </row>
    <row r="8" spans="1:20" s="51" customFormat="1" ht="15" x14ac:dyDescent="0.25">
      <c r="A8" s="32">
        <v>2042</v>
      </c>
      <c r="B8" s="126" t="s">
        <v>764</v>
      </c>
      <c r="C8" s="54">
        <v>62</v>
      </c>
      <c r="D8" s="54">
        <v>55</v>
      </c>
      <c r="E8" s="54">
        <v>48</v>
      </c>
      <c r="F8" s="54">
        <v>41</v>
      </c>
      <c r="G8" s="54">
        <v>36</v>
      </c>
      <c r="H8" s="54">
        <v>35</v>
      </c>
      <c r="I8" s="54">
        <v>35</v>
      </c>
      <c r="J8" s="37">
        <v>33</v>
      </c>
      <c r="K8" s="54">
        <v>36</v>
      </c>
      <c r="L8" s="54">
        <v>42</v>
      </c>
      <c r="M8" s="54">
        <v>44</v>
      </c>
      <c r="N8" s="54">
        <v>37</v>
      </c>
      <c r="O8" s="54">
        <v>42</v>
      </c>
      <c r="P8" s="54">
        <v>52</v>
      </c>
      <c r="Q8" s="54">
        <v>61</v>
      </c>
      <c r="R8" s="54">
        <f t="shared" si="0"/>
        <v>9</v>
      </c>
      <c r="S8" s="108">
        <f t="shared" si="1"/>
        <v>0.17307692307692313</v>
      </c>
      <c r="T8" s="1"/>
    </row>
    <row r="9" spans="1:20" s="51" customFormat="1" ht="15" x14ac:dyDescent="0.25">
      <c r="A9" s="32">
        <v>31063</v>
      </c>
      <c r="B9" s="190" t="s">
        <v>778</v>
      </c>
      <c r="C9" s="54">
        <v>40</v>
      </c>
      <c r="D9" s="54">
        <v>37</v>
      </c>
      <c r="E9" s="54">
        <v>36</v>
      </c>
      <c r="F9" s="54">
        <v>28</v>
      </c>
      <c r="G9" s="54">
        <v>26</v>
      </c>
      <c r="H9" s="54">
        <v>23</v>
      </c>
      <c r="I9" s="54">
        <v>20</v>
      </c>
      <c r="J9" s="37">
        <v>24</v>
      </c>
      <c r="K9" s="54">
        <v>28</v>
      </c>
      <c r="L9" s="54">
        <v>31</v>
      </c>
      <c r="M9" s="54">
        <v>32</v>
      </c>
      <c r="N9" s="54">
        <v>32</v>
      </c>
      <c r="O9" s="54">
        <v>30</v>
      </c>
      <c r="P9" s="54">
        <v>32</v>
      </c>
      <c r="Q9" s="54">
        <v>36</v>
      </c>
      <c r="R9" s="54">
        <f t="shared" si="0"/>
        <v>4</v>
      </c>
      <c r="S9" s="108">
        <f t="shared" si="1"/>
        <v>0.125</v>
      </c>
      <c r="T9" s="1"/>
    </row>
    <row r="10" spans="1:20" s="51" customFormat="1" ht="15" x14ac:dyDescent="0.25">
      <c r="A10" s="32">
        <v>2025</v>
      </c>
      <c r="B10" s="127" t="s">
        <v>775</v>
      </c>
      <c r="C10" s="54">
        <v>54</v>
      </c>
      <c r="D10" s="54">
        <v>52</v>
      </c>
      <c r="E10" s="54">
        <v>53</v>
      </c>
      <c r="F10" s="54">
        <v>48</v>
      </c>
      <c r="G10" s="54">
        <v>48</v>
      </c>
      <c r="H10" s="54">
        <v>47</v>
      </c>
      <c r="I10" s="54">
        <v>45</v>
      </c>
      <c r="J10" s="37">
        <v>46</v>
      </c>
      <c r="K10" s="54">
        <v>48</v>
      </c>
      <c r="L10" s="54">
        <v>41</v>
      </c>
      <c r="M10" s="54">
        <v>47</v>
      </c>
      <c r="N10" s="54">
        <v>37</v>
      </c>
      <c r="O10" s="54">
        <v>41</v>
      </c>
      <c r="P10" s="54">
        <v>32</v>
      </c>
      <c r="Q10" s="54">
        <v>34</v>
      </c>
      <c r="R10" s="54">
        <f t="shared" si="0"/>
        <v>2</v>
      </c>
      <c r="S10" s="108">
        <f t="shared" si="1"/>
        <v>6.25E-2</v>
      </c>
      <c r="T10" s="1"/>
    </row>
    <row r="11" spans="1:20" s="51" customFormat="1" ht="15" x14ac:dyDescent="0.25">
      <c r="A11" s="32">
        <v>2032</v>
      </c>
      <c r="B11" s="127" t="s">
        <v>772</v>
      </c>
      <c r="C11" s="54">
        <v>60</v>
      </c>
      <c r="D11" s="54">
        <v>57</v>
      </c>
      <c r="E11" s="54">
        <v>55</v>
      </c>
      <c r="F11" s="54">
        <v>54</v>
      </c>
      <c r="G11" s="54">
        <v>51</v>
      </c>
      <c r="H11" s="54">
        <v>51</v>
      </c>
      <c r="I11" s="54">
        <v>56</v>
      </c>
      <c r="J11" s="37">
        <v>52</v>
      </c>
      <c r="K11" s="54">
        <v>53</v>
      </c>
      <c r="L11" s="54">
        <v>58</v>
      </c>
      <c r="M11" s="54">
        <v>47</v>
      </c>
      <c r="N11" s="54">
        <v>44</v>
      </c>
      <c r="O11" s="54">
        <v>56</v>
      </c>
      <c r="P11" s="54">
        <v>56</v>
      </c>
      <c r="Q11" s="54">
        <v>59</v>
      </c>
      <c r="R11" s="54">
        <f t="shared" si="0"/>
        <v>3</v>
      </c>
      <c r="S11" s="108">
        <f t="shared" si="1"/>
        <v>5.3571428571428603E-2</v>
      </c>
      <c r="T11" s="1"/>
    </row>
    <row r="12" spans="1:20" s="51" customFormat="1" ht="15" x14ac:dyDescent="0.25">
      <c r="A12" s="32">
        <v>2029</v>
      </c>
      <c r="B12" s="127" t="s">
        <v>1494</v>
      </c>
      <c r="C12" s="54">
        <v>38</v>
      </c>
      <c r="D12" s="54">
        <v>43</v>
      </c>
      <c r="E12" s="54">
        <v>41</v>
      </c>
      <c r="F12" s="54">
        <v>44</v>
      </c>
      <c r="G12" s="54">
        <v>40</v>
      </c>
      <c r="H12" s="54">
        <v>39</v>
      </c>
      <c r="I12" s="54">
        <v>38</v>
      </c>
      <c r="J12" s="37">
        <v>43</v>
      </c>
      <c r="K12" s="54">
        <v>45</v>
      </c>
      <c r="L12" s="54">
        <v>45</v>
      </c>
      <c r="M12" s="54">
        <v>42</v>
      </c>
      <c r="N12" s="54">
        <v>48</v>
      </c>
      <c r="O12" s="54">
        <v>43</v>
      </c>
      <c r="P12" s="54">
        <v>42</v>
      </c>
      <c r="Q12" s="54">
        <v>44</v>
      </c>
      <c r="R12" s="54">
        <f t="shared" si="0"/>
        <v>2</v>
      </c>
      <c r="S12" s="108">
        <f t="shared" si="1"/>
        <v>4.7619047619047672E-2</v>
      </c>
      <c r="T12" s="1"/>
    </row>
    <row r="13" spans="1:20" s="51" customFormat="1" ht="15" x14ac:dyDescent="0.25">
      <c r="A13" s="32">
        <v>224708</v>
      </c>
      <c r="B13" s="273" t="s">
        <v>1579</v>
      </c>
      <c r="C13" s="54"/>
      <c r="D13" s="54"/>
      <c r="E13" s="54"/>
      <c r="F13" s="54"/>
      <c r="G13" s="54"/>
      <c r="H13" s="54"/>
      <c r="I13" s="54"/>
      <c r="J13" s="37"/>
      <c r="K13" s="54"/>
      <c r="L13" s="54"/>
      <c r="M13" s="54"/>
      <c r="N13" s="54">
        <v>0</v>
      </c>
      <c r="O13" s="54">
        <v>29</v>
      </c>
      <c r="P13" s="54">
        <v>29</v>
      </c>
      <c r="Q13" s="54">
        <v>30</v>
      </c>
      <c r="R13" s="54">
        <f t="shared" si="0"/>
        <v>1</v>
      </c>
      <c r="S13" s="108">
        <f t="shared" si="1"/>
        <v>3.4482758620689724E-2</v>
      </c>
      <c r="T13" s="1"/>
    </row>
    <row r="14" spans="1:20" s="51" customFormat="1" ht="15" x14ac:dyDescent="0.25">
      <c r="A14" s="32">
        <v>2034</v>
      </c>
      <c r="B14" s="129" t="s">
        <v>794</v>
      </c>
      <c r="C14" s="54">
        <v>67</v>
      </c>
      <c r="D14" s="54">
        <v>70</v>
      </c>
      <c r="E14" s="54">
        <v>68</v>
      </c>
      <c r="F14" s="54">
        <v>71</v>
      </c>
      <c r="G14" s="54">
        <v>74</v>
      </c>
      <c r="H14" s="54">
        <v>79</v>
      </c>
      <c r="I14" s="54">
        <v>79</v>
      </c>
      <c r="J14" s="37">
        <v>72</v>
      </c>
      <c r="K14" s="54">
        <v>69</v>
      </c>
      <c r="L14" s="54">
        <v>60</v>
      </c>
      <c r="M14" s="54">
        <v>57</v>
      </c>
      <c r="N14" s="54">
        <v>60</v>
      </c>
      <c r="O14" s="54">
        <v>60</v>
      </c>
      <c r="P14" s="54">
        <v>59</v>
      </c>
      <c r="Q14" s="54">
        <v>61</v>
      </c>
      <c r="R14" s="54">
        <f t="shared" si="0"/>
        <v>2</v>
      </c>
      <c r="S14" s="108">
        <f t="shared" si="1"/>
        <v>3.3898305084745672E-2</v>
      </c>
      <c r="T14" s="1"/>
    </row>
    <row r="15" spans="1:20" s="51" customFormat="1" ht="15" x14ac:dyDescent="0.25">
      <c r="A15" s="32">
        <v>2047</v>
      </c>
      <c r="B15" s="127" t="s">
        <v>787</v>
      </c>
      <c r="C15" s="54">
        <v>51</v>
      </c>
      <c r="D15" s="54">
        <v>47</v>
      </c>
      <c r="E15" s="54">
        <v>48</v>
      </c>
      <c r="F15" s="54">
        <v>44</v>
      </c>
      <c r="G15" s="54">
        <v>79</v>
      </c>
      <c r="H15" s="54">
        <v>65</v>
      </c>
      <c r="I15" s="54">
        <v>57</v>
      </c>
      <c r="J15" s="37">
        <v>54</v>
      </c>
      <c r="K15" s="54">
        <v>54</v>
      </c>
      <c r="L15" s="54">
        <v>45</v>
      </c>
      <c r="M15" s="54">
        <v>48</v>
      </c>
      <c r="N15" s="54">
        <v>43</v>
      </c>
      <c r="O15" s="54">
        <v>34</v>
      </c>
      <c r="P15" s="54">
        <v>38</v>
      </c>
      <c r="Q15" s="54">
        <v>39</v>
      </c>
      <c r="R15" s="54">
        <f t="shared" si="0"/>
        <v>1</v>
      </c>
      <c r="S15" s="108">
        <f t="shared" si="1"/>
        <v>2.6315789473684292E-2</v>
      </c>
      <c r="T15" s="1"/>
    </row>
    <row r="16" spans="1:20" s="51" customFormat="1" ht="15" x14ac:dyDescent="0.25">
      <c r="A16" s="32">
        <v>2019</v>
      </c>
      <c r="B16" s="129" t="s">
        <v>771</v>
      </c>
      <c r="C16" s="54">
        <v>257</v>
      </c>
      <c r="D16" s="54">
        <v>249</v>
      </c>
      <c r="E16" s="54">
        <v>244</v>
      </c>
      <c r="F16" s="54">
        <v>244</v>
      </c>
      <c r="G16" s="54">
        <v>242</v>
      </c>
      <c r="H16" s="54">
        <v>244</v>
      </c>
      <c r="I16" s="54">
        <v>231</v>
      </c>
      <c r="J16" s="37">
        <v>236</v>
      </c>
      <c r="K16" s="54">
        <v>246</v>
      </c>
      <c r="L16" s="54">
        <v>246</v>
      </c>
      <c r="M16" s="54">
        <v>208</v>
      </c>
      <c r="N16" s="54">
        <v>206</v>
      </c>
      <c r="O16" s="54">
        <v>205</v>
      </c>
      <c r="P16" s="54">
        <v>197</v>
      </c>
      <c r="Q16" s="54">
        <v>202</v>
      </c>
      <c r="R16" s="54">
        <f t="shared" si="0"/>
        <v>5</v>
      </c>
      <c r="S16" s="108">
        <f t="shared" si="1"/>
        <v>2.5380710659898442E-2</v>
      </c>
      <c r="T16" s="1"/>
    </row>
    <row r="17" spans="1:20" s="51" customFormat="1" ht="15" x14ac:dyDescent="0.25">
      <c r="A17" s="32">
        <v>2052</v>
      </c>
      <c r="B17" s="129" t="s">
        <v>779</v>
      </c>
      <c r="C17" s="54">
        <v>80</v>
      </c>
      <c r="D17" s="54">
        <v>82</v>
      </c>
      <c r="E17" s="54">
        <v>88</v>
      </c>
      <c r="F17" s="54">
        <v>81</v>
      </c>
      <c r="G17" s="54">
        <v>78</v>
      </c>
      <c r="H17" s="54">
        <v>80</v>
      </c>
      <c r="I17" s="54">
        <v>82</v>
      </c>
      <c r="J17" s="37">
        <v>81</v>
      </c>
      <c r="K17" s="54">
        <v>82</v>
      </c>
      <c r="L17" s="54">
        <v>83</v>
      </c>
      <c r="M17" s="54">
        <v>81</v>
      </c>
      <c r="N17" s="54">
        <v>84</v>
      </c>
      <c r="O17" s="54">
        <v>78</v>
      </c>
      <c r="P17" s="54">
        <v>71</v>
      </c>
      <c r="Q17" s="54">
        <v>72</v>
      </c>
      <c r="R17" s="54">
        <f t="shared" si="0"/>
        <v>1</v>
      </c>
      <c r="S17" s="108">
        <f t="shared" si="1"/>
        <v>1.4084507042253502E-2</v>
      </c>
      <c r="T17" s="1"/>
    </row>
    <row r="18" spans="1:20" s="51" customFormat="1" ht="15" x14ac:dyDescent="0.25">
      <c r="A18" s="32">
        <v>2041</v>
      </c>
      <c r="B18" s="127" t="s">
        <v>781</v>
      </c>
      <c r="C18" s="54">
        <v>168</v>
      </c>
      <c r="D18" s="54">
        <v>166</v>
      </c>
      <c r="E18" s="54">
        <v>158</v>
      </c>
      <c r="F18" s="54">
        <v>159</v>
      </c>
      <c r="G18" s="54">
        <v>167</v>
      </c>
      <c r="H18" s="54">
        <v>189</v>
      </c>
      <c r="I18" s="54">
        <v>183</v>
      </c>
      <c r="J18" s="37">
        <v>182</v>
      </c>
      <c r="K18" s="54">
        <v>178</v>
      </c>
      <c r="L18" s="54">
        <v>174</v>
      </c>
      <c r="M18" s="54">
        <v>174</v>
      </c>
      <c r="N18" s="54">
        <v>185</v>
      </c>
      <c r="O18" s="54">
        <v>173</v>
      </c>
      <c r="P18" s="54">
        <v>167</v>
      </c>
      <c r="Q18" s="54">
        <v>169</v>
      </c>
      <c r="R18" s="54">
        <f t="shared" si="0"/>
        <v>2</v>
      </c>
      <c r="S18" s="108">
        <f t="shared" si="1"/>
        <v>1.1976047904191711E-2</v>
      </c>
      <c r="T18" s="1"/>
    </row>
    <row r="19" spans="1:20" s="51" customFormat="1" ht="15" x14ac:dyDescent="0.25">
      <c r="A19" s="32">
        <v>2030</v>
      </c>
      <c r="B19" s="127" t="s">
        <v>796</v>
      </c>
      <c r="C19" s="54">
        <v>47</v>
      </c>
      <c r="D19" s="54">
        <v>54</v>
      </c>
      <c r="E19" s="54">
        <v>59</v>
      </c>
      <c r="F19" s="54">
        <v>53</v>
      </c>
      <c r="G19" s="54">
        <v>55</v>
      </c>
      <c r="H19" s="54">
        <v>59</v>
      </c>
      <c r="I19" s="54">
        <v>61</v>
      </c>
      <c r="J19" s="37">
        <v>57</v>
      </c>
      <c r="K19" s="54">
        <v>63</v>
      </c>
      <c r="L19" s="54">
        <v>59</v>
      </c>
      <c r="M19" s="54">
        <v>58</v>
      </c>
      <c r="N19" s="54">
        <v>59</v>
      </c>
      <c r="O19" s="54">
        <v>63</v>
      </c>
      <c r="P19" s="54">
        <v>61</v>
      </c>
      <c r="Q19" s="54">
        <v>61</v>
      </c>
      <c r="R19" s="54">
        <f t="shared" si="0"/>
        <v>0</v>
      </c>
      <c r="S19" s="108">
        <f t="shared" si="1"/>
        <v>0</v>
      </c>
      <c r="T19" s="1"/>
    </row>
    <row r="20" spans="1:20" s="51" customFormat="1" ht="15" x14ac:dyDescent="0.25">
      <c r="A20" s="32">
        <v>2045</v>
      </c>
      <c r="B20" s="129" t="s">
        <v>1443</v>
      </c>
      <c r="C20" s="54">
        <v>97</v>
      </c>
      <c r="D20" s="54">
        <v>95</v>
      </c>
      <c r="E20" s="54">
        <v>93</v>
      </c>
      <c r="F20" s="54">
        <v>89</v>
      </c>
      <c r="G20" s="54">
        <v>86</v>
      </c>
      <c r="H20" s="54">
        <v>89</v>
      </c>
      <c r="I20" s="54">
        <v>80</v>
      </c>
      <c r="J20" s="37">
        <v>77</v>
      </c>
      <c r="K20" s="54">
        <v>69</v>
      </c>
      <c r="L20" s="54">
        <v>63</v>
      </c>
      <c r="M20" s="54">
        <v>56</v>
      </c>
      <c r="N20" s="54">
        <v>56</v>
      </c>
      <c r="O20" s="54">
        <v>56</v>
      </c>
      <c r="P20" s="54">
        <v>60</v>
      </c>
      <c r="Q20" s="54">
        <v>60</v>
      </c>
      <c r="R20" s="54">
        <f t="shared" si="0"/>
        <v>0</v>
      </c>
      <c r="S20" s="108">
        <f t="shared" si="1"/>
        <v>0</v>
      </c>
      <c r="T20" s="1"/>
    </row>
    <row r="21" spans="1:20" s="51" customFormat="1" ht="15" x14ac:dyDescent="0.25">
      <c r="A21" s="32">
        <v>2023</v>
      </c>
      <c r="B21" s="128" t="s">
        <v>614</v>
      </c>
      <c r="C21" s="54">
        <v>48</v>
      </c>
      <c r="D21" s="54">
        <v>51</v>
      </c>
      <c r="E21" s="54">
        <v>52</v>
      </c>
      <c r="F21" s="54">
        <v>44</v>
      </c>
      <c r="G21" s="54">
        <v>44</v>
      </c>
      <c r="H21" s="54">
        <v>44</v>
      </c>
      <c r="I21" s="54">
        <v>44</v>
      </c>
      <c r="J21" s="37">
        <v>45</v>
      </c>
      <c r="K21" s="54">
        <v>45</v>
      </c>
      <c r="L21" s="54">
        <v>44</v>
      </c>
      <c r="M21" s="54">
        <v>44</v>
      </c>
      <c r="N21" s="54">
        <v>33</v>
      </c>
      <c r="O21" s="54">
        <v>37</v>
      </c>
      <c r="P21" s="54">
        <v>40</v>
      </c>
      <c r="Q21" s="54">
        <v>40</v>
      </c>
      <c r="R21" s="54">
        <f t="shared" si="0"/>
        <v>0</v>
      </c>
      <c r="S21" s="108">
        <f t="shared" si="1"/>
        <v>0</v>
      </c>
      <c r="T21" s="1"/>
    </row>
    <row r="22" spans="1:20" s="51" customFormat="1" ht="15" x14ac:dyDescent="0.25">
      <c r="A22" s="32">
        <v>2026</v>
      </c>
      <c r="B22" s="128" t="s">
        <v>783</v>
      </c>
      <c r="C22" s="54">
        <v>41</v>
      </c>
      <c r="D22" s="54">
        <v>38</v>
      </c>
      <c r="E22" s="54">
        <v>35</v>
      </c>
      <c r="F22" s="54">
        <v>33</v>
      </c>
      <c r="G22" s="54">
        <v>29</v>
      </c>
      <c r="H22" s="54">
        <v>32</v>
      </c>
      <c r="I22" s="54">
        <v>31</v>
      </c>
      <c r="J22" s="37">
        <v>31</v>
      </c>
      <c r="K22" s="54">
        <v>31</v>
      </c>
      <c r="L22" s="54">
        <v>19</v>
      </c>
      <c r="M22" s="54">
        <v>19</v>
      </c>
      <c r="N22" s="54">
        <v>18</v>
      </c>
      <c r="O22" s="54">
        <v>17</v>
      </c>
      <c r="P22" s="54">
        <v>15</v>
      </c>
      <c r="Q22" s="54">
        <v>15</v>
      </c>
      <c r="R22" s="54">
        <f t="shared" si="0"/>
        <v>0</v>
      </c>
      <c r="S22" s="108">
        <f t="shared" si="1"/>
        <v>0</v>
      </c>
      <c r="T22" s="1"/>
    </row>
    <row r="23" spans="1:20" s="51" customFormat="1" ht="15" x14ac:dyDescent="0.25">
      <c r="A23" s="32">
        <v>224264</v>
      </c>
      <c r="B23" s="127" t="s">
        <v>1527</v>
      </c>
      <c r="C23" s="54"/>
      <c r="D23" s="54"/>
      <c r="E23" s="54"/>
      <c r="F23" s="54"/>
      <c r="G23" s="54"/>
      <c r="H23" s="54"/>
      <c r="I23" s="54"/>
      <c r="J23" s="37"/>
      <c r="K23" s="54"/>
      <c r="L23" s="54"/>
      <c r="M23" s="54">
        <v>0</v>
      </c>
      <c r="N23" s="54">
        <v>19</v>
      </c>
      <c r="O23" s="54">
        <v>12</v>
      </c>
      <c r="P23" s="54">
        <v>14</v>
      </c>
      <c r="Q23" s="54">
        <v>14</v>
      </c>
      <c r="R23" s="54">
        <f t="shared" si="0"/>
        <v>0</v>
      </c>
      <c r="S23" s="108">
        <f t="shared" si="1"/>
        <v>0</v>
      </c>
      <c r="T23" s="1"/>
    </row>
    <row r="24" spans="1:20" s="51" customFormat="1" ht="15" x14ac:dyDescent="0.25">
      <c r="A24" s="32">
        <v>50195</v>
      </c>
      <c r="B24" s="127" t="s">
        <v>789</v>
      </c>
      <c r="C24" s="54">
        <v>33</v>
      </c>
      <c r="D24" s="54">
        <v>35</v>
      </c>
      <c r="E24" s="54">
        <v>41</v>
      </c>
      <c r="F24" s="54">
        <v>44</v>
      </c>
      <c r="G24" s="54">
        <v>43</v>
      </c>
      <c r="H24" s="54">
        <v>39</v>
      </c>
      <c r="I24" s="54">
        <v>34</v>
      </c>
      <c r="J24" s="37">
        <v>38</v>
      </c>
      <c r="K24" s="54">
        <v>32</v>
      </c>
      <c r="L24" s="54">
        <v>31</v>
      </c>
      <c r="M24" s="54">
        <v>22</v>
      </c>
      <c r="N24" s="54">
        <v>30</v>
      </c>
      <c r="O24" s="54">
        <v>32</v>
      </c>
      <c r="P24" s="54">
        <v>37</v>
      </c>
      <c r="Q24" s="54">
        <v>36</v>
      </c>
      <c r="R24" s="54">
        <f t="shared" si="0"/>
        <v>-1</v>
      </c>
      <c r="S24" s="108">
        <f t="shared" si="1"/>
        <v>-2.7027027027026973E-2</v>
      </c>
      <c r="T24" s="1"/>
    </row>
    <row r="25" spans="1:20" s="51" customFormat="1" ht="15" x14ac:dyDescent="0.25">
      <c r="A25" s="32">
        <v>2020</v>
      </c>
      <c r="B25" s="190" t="s">
        <v>782</v>
      </c>
      <c r="C25" s="54">
        <v>30</v>
      </c>
      <c r="D25" s="54">
        <v>32</v>
      </c>
      <c r="E25" s="54">
        <v>37</v>
      </c>
      <c r="F25" s="54">
        <v>33</v>
      </c>
      <c r="G25" s="54">
        <v>31</v>
      </c>
      <c r="H25" s="54">
        <v>30</v>
      </c>
      <c r="I25" s="54">
        <v>30</v>
      </c>
      <c r="J25" s="37">
        <v>35</v>
      </c>
      <c r="K25" s="54">
        <v>34</v>
      </c>
      <c r="L25" s="54">
        <v>27</v>
      </c>
      <c r="M25" s="54">
        <v>24</v>
      </c>
      <c r="N25" s="54">
        <v>26</v>
      </c>
      <c r="O25" s="54">
        <v>27</v>
      </c>
      <c r="P25" s="54">
        <v>29</v>
      </c>
      <c r="Q25" s="54">
        <v>28</v>
      </c>
      <c r="R25" s="54">
        <f t="shared" si="0"/>
        <v>-1</v>
      </c>
      <c r="S25" s="108">
        <f t="shared" si="1"/>
        <v>-3.4482758620689613E-2</v>
      </c>
      <c r="T25" s="1"/>
    </row>
    <row r="26" spans="1:20" s="51" customFormat="1" ht="15" x14ac:dyDescent="0.25">
      <c r="A26" s="32">
        <v>2048</v>
      </c>
      <c r="B26" s="127" t="s">
        <v>774</v>
      </c>
      <c r="C26" s="54">
        <v>36</v>
      </c>
      <c r="D26" s="54">
        <v>37</v>
      </c>
      <c r="E26" s="54">
        <v>34</v>
      </c>
      <c r="F26" s="54">
        <v>34</v>
      </c>
      <c r="G26" s="54">
        <v>31</v>
      </c>
      <c r="H26" s="54">
        <v>26</v>
      </c>
      <c r="I26" s="54">
        <v>24</v>
      </c>
      <c r="J26" s="37">
        <v>24</v>
      </c>
      <c r="K26" s="54">
        <v>24</v>
      </c>
      <c r="L26" s="54">
        <v>22</v>
      </c>
      <c r="M26" s="54">
        <v>22</v>
      </c>
      <c r="N26" s="54">
        <v>22</v>
      </c>
      <c r="O26" s="54">
        <v>23</v>
      </c>
      <c r="P26" s="54">
        <v>24</v>
      </c>
      <c r="Q26" s="54">
        <v>23</v>
      </c>
      <c r="R26" s="54">
        <f t="shared" si="0"/>
        <v>-1</v>
      </c>
      <c r="S26" s="108">
        <f t="shared" si="1"/>
        <v>-4.166666666666663E-2</v>
      </c>
      <c r="T26" s="1"/>
    </row>
    <row r="27" spans="1:20" s="51" customFormat="1" ht="15" x14ac:dyDescent="0.25">
      <c r="A27" s="32">
        <v>2046</v>
      </c>
      <c r="B27" s="129" t="s">
        <v>791</v>
      </c>
      <c r="C27" s="54">
        <v>91</v>
      </c>
      <c r="D27" s="54">
        <v>97</v>
      </c>
      <c r="E27" s="54">
        <v>88</v>
      </c>
      <c r="F27" s="54">
        <v>91</v>
      </c>
      <c r="G27" s="54">
        <v>94</v>
      </c>
      <c r="H27" s="54">
        <v>90</v>
      </c>
      <c r="I27" s="54">
        <v>87</v>
      </c>
      <c r="J27" s="37">
        <v>92</v>
      </c>
      <c r="K27" s="54">
        <v>101</v>
      </c>
      <c r="L27" s="54">
        <v>103</v>
      </c>
      <c r="M27" s="54">
        <v>103</v>
      </c>
      <c r="N27" s="54">
        <v>105</v>
      </c>
      <c r="O27" s="54">
        <v>84</v>
      </c>
      <c r="P27" s="54">
        <v>80</v>
      </c>
      <c r="Q27" s="54">
        <v>76</v>
      </c>
      <c r="R27" s="54">
        <f t="shared" si="0"/>
        <v>-4</v>
      </c>
      <c r="S27" s="108">
        <f t="shared" si="1"/>
        <v>-5.0000000000000044E-2</v>
      </c>
      <c r="T27" s="1"/>
    </row>
    <row r="28" spans="1:20" s="51" customFormat="1" ht="15" x14ac:dyDescent="0.25">
      <c r="A28" s="32">
        <v>2031</v>
      </c>
      <c r="B28" s="129" t="s">
        <v>792</v>
      </c>
      <c r="C28" s="54">
        <v>99</v>
      </c>
      <c r="D28" s="54">
        <v>101</v>
      </c>
      <c r="E28" s="54">
        <v>98</v>
      </c>
      <c r="F28" s="54">
        <v>95</v>
      </c>
      <c r="G28" s="54">
        <v>98</v>
      </c>
      <c r="H28" s="54">
        <v>100</v>
      </c>
      <c r="I28" s="54">
        <v>102</v>
      </c>
      <c r="J28" s="37">
        <v>105</v>
      </c>
      <c r="K28" s="54">
        <v>107</v>
      </c>
      <c r="L28" s="54">
        <v>109</v>
      </c>
      <c r="M28" s="54">
        <v>106</v>
      </c>
      <c r="N28" s="54">
        <v>113</v>
      </c>
      <c r="O28" s="54">
        <v>124</v>
      </c>
      <c r="P28" s="54">
        <v>134</v>
      </c>
      <c r="Q28" s="54">
        <v>127</v>
      </c>
      <c r="R28" s="54">
        <f t="shared" si="0"/>
        <v>-7</v>
      </c>
      <c r="S28" s="108">
        <f t="shared" si="1"/>
        <v>-5.2238805970149294E-2</v>
      </c>
      <c r="T28" s="1"/>
    </row>
    <row r="29" spans="1:20" s="51" customFormat="1" ht="15" x14ac:dyDescent="0.25">
      <c r="A29" s="32">
        <v>30545</v>
      </c>
      <c r="B29" s="127" t="s">
        <v>797</v>
      </c>
      <c r="C29" s="54">
        <v>49</v>
      </c>
      <c r="D29" s="54">
        <v>48</v>
      </c>
      <c r="E29" s="54">
        <v>51</v>
      </c>
      <c r="F29" s="54">
        <v>52</v>
      </c>
      <c r="G29" s="54">
        <v>47</v>
      </c>
      <c r="H29" s="54">
        <v>48</v>
      </c>
      <c r="I29" s="54">
        <v>46</v>
      </c>
      <c r="J29" s="37">
        <v>46</v>
      </c>
      <c r="K29" s="54">
        <v>37</v>
      </c>
      <c r="L29" s="54">
        <v>29</v>
      </c>
      <c r="M29" s="54">
        <v>35</v>
      </c>
      <c r="N29" s="54">
        <v>29</v>
      </c>
      <c r="O29" s="54">
        <v>27</v>
      </c>
      <c r="P29" s="54">
        <v>36</v>
      </c>
      <c r="Q29" s="54">
        <v>34</v>
      </c>
      <c r="R29" s="54">
        <f t="shared" si="0"/>
        <v>-2</v>
      </c>
      <c r="S29" s="108">
        <f t="shared" si="1"/>
        <v>-5.555555555555558E-2</v>
      </c>
      <c r="T29" s="1"/>
    </row>
    <row r="30" spans="1:20" s="51" customFormat="1" ht="15" x14ac:dyDescent="0.25">
      <c r="A30" s="32">
        <v>2021</v>
      </c>
      <c r="B30" s="126" t="s">
        <v>777</v>
      </c>
      <c r="C30" s="54">
        <v>122</v>
      </c>
      <c r="D30" s="54">
        <v>114</v>
      </c>
      <c r="E30" s="54">
        <v>109</v>
      </c>
      <c r="F30" s="54">
        <v>113</v>
      </c>
      <c r="G30" s="54">
        <v>124</v>
      </c>
      <c r="H30" s="54">
        <v>110</v>
      </c>
      <c r="I30" s="54">
        <v>104</v>
      </c>
      <c r="J30" s="37">
        <v>113</v>
      </c>
      <c r="K30" s="54">
        <v>107</v>
      </c>
      <c r="L30" s="54">
        <v>100</v>
      </c>
      <c r="M30" s="54">
        <v>111</v>
      </c>
      <c r="N30" s="54">
        <v>115</v>
      </c>
      <c r="O30" s="54">
        <v>110</v>
      </c>
      <c r="P30" s="54">
        <v>86</v>
      </c>
      <c r="Q30" s="54">
        <v>81</v>
      </c>
      <c r="R30" s="54">
        <f t="shared" si="0"/>
        <v>-5</v>
      </c>
      <c r="S30" s="108">
        <f t="shared" si="1"/>
        <v>-5.8139534883720922E-2</v>
      </c>
      <c r="T30" s="1"/>
    </row>
    <row r="31" spans="1:20" s="51" customFormat="1" ht="15" x14ac:dyDescent="0.25">
      <c r="A31" s="205">
        <v>2053</v>
      </c>
      <c r="B31" s="129" t="s">
        <v>793</v>
      </c>
      <c r="C31" s="54">
        <v>156</v>
      </c>
      <c r="D31" s="54">
        <v>158</v>
      </c>
      <c r="E31" s="54">
        <v>164</v>
      </c>
      <c r="F31" s="54">
        <v>165</v>
      </c>
      <c r="G31" s="54">
        <v>170</v>
      </c>
      <c r="H31" s="54">
        <v>185</v>
      </c>
      <c r="I31" s="54">
        <v>174</v>
      </c>
      <c r="J31" s="37">
        <v>183</v>
      </c>
      <c r="K31" s="54">
        <v>181</v>
      </c>
      <c r="L31" s="54">
        <v>171</v>
      </c>
      <c r="M31" s="54">
        <v>171</v>
      </c>
      <c r="N31" s="54">
        <v>183</v>
      </c>
      <c r="O31" s="54">
        <v>196</v>
      </c>
      <c r="P31" s="54">
        <v>210</v>
      </c>
      <c r="Q31" s="54">
        <v>197</v>
      </c>
      <c r="R31" s="54">
        <f t="shared" si="0"/>
        <v>-13</v>
      </c>
      <c r="S31" s="108">
        <f t="shared" si="1"/>
        <v>-6.1904761904761907E-2</v>
      </c>
      <c r="T31" s="1"/>
    </row>
    <row r="32" spans="1:20" s="51" customFormat="1" ht="15" x14ac:dyDescent="0.25">
      <c r="A32" s="32">
        <v>2039</v>
      </c>
      <c r="B32" s="127" t="s">
        <v>1431</v>
      </c>
      <c r="C32" s="54">
        <v>51</v>
      </c>
      <c r="D32" s="54">
        <v>48</v>
      </c>
      <c r="E32" s="54">
        <v>49</v>
      </c>
      <c r="F32" s="54">
        <v>56</v>
      </c>
      <c r="G32" s="54">
        <v>59</v>
      </c>
      <c r="H32" s="54">
        <v>59</v>
      </c>
      <c r="I32" s="54">
        <v>56</v>
      </c>
      <c r="J32" s="37">
        <v>48</v>
      </c>
      <c r="K32" s="54">
        <v>46</v>
      </c>
      <c r="L32" s="54">
        <v>45</v>
      </c>
      <c r="M32" s="54">
        <v>44</v>
      </c>
      <c r="N32" s="54">
        <v>42</v>
      </c>
      <c r="O32" s="54">
        <v>40</v>
      </c>
      <c r="P32" s="54">
        <v>44</v>
      </c>
      <c r="Q32" s="54">
        <v>41</v>
      </c>
      <c r="R32" s="54">
        <f t="shared" si="0"/>
        <v>-3</v>
      </c>
      <c r="S32" s="108">
        <f t="shared" si="1"/>
        <v>-6.8181818181818232E-2</v>
      </c>
      <c r="T32" s="1"/>
    </row>
    <row r="33" spans="1:20" s="51" customFormat="1" ht="15" x14ac:dyDescent="0.25">
      <c r="A33" s="32">
        <v>2051</v>
      </c>
      <c r="B33" s="127" t="s">
        <v>769</v>
      </c>
      <c r="C33" s="54">
        <v>47</v>
      </c>
      <c r="D33" s="54">
        <v>51</v>
      </c>
      <c r="E33" s="54">
        <v>51</v>
      </c>
      <c r="F33" s="54">
        <v>51</v>
      </c>
      <c r="G33" s="54">
        <v>50</v>
      </c>
      <c r="H33" s="54">
        <v>43</v>
      </c>
      <c r="I33" s="54">
        <v>53</v>
      </c>
      <c r="J33" s="37">
        <v>51</v>
      </c>
      <c r="K33" s="54">
        <v>38</v>
      </c>
      <c r="L33" s="54">
        <v>46</v>
      </c>
      <c r="M33" s="54">
        <v>44</v>
      </c>
      <c r="N33" s="54">
        <v>38</v>
      </c>
      <c r="O33" s="54">
        <v>30</v>
      </c>
      <c r="P33" s="54">
        <v>29</v>
      </c>
      <c r="Q33" s="54">
        <v>27</v>
      </c>
      <c r="R33" s="54">
        <f t="shared" si="0"/>
        <v>-2</v>
      </c>
      <c r="S33" s="108">
        <f t="shared" si="1"/>
        <v>-6.8965517241379337E-2</v>
      </c>
      <c r="T33" s="1"/>
    </row>
    <row r="34" spans="1:20" s="51" customFormat="1" ht="15" x14ac:dyDescent="0.25">
      <c r="A34" s="32">
        <v>2057</v>
      </c>
      <c r="B34" s="129" t="s">
        <v>763</v>
      </c>
      <c r="C34" s="54">
        <v>27</v>
      </c>
      <c r="D34" s="54">
        <v>24</v>
      </c>
      <c r="E34" s="54">
        <v>23</v>
      </c>
      <c r="F34" s="54">
        <v>23</v>
      </c>
      <c r="G34" s="54">
        <v>28</v>
      </c>
      <c r="H34" s="54">
        <v>29</v>
      </c>
      <c r="I34" s="54">
        <v>24</v>
      </c>
      <c r="J34" s="37">
        <v>25</v>
      </c>
      <c r="K34" s="54">
        <v>18</v>
      </c>
      <c r="L34" s="54">
        <v>28</v>
      </c>
      <c r="M34" s="54">
        <v>26</v>
      </c>
      <c r="N34" s="54">
        <v>25</v>
      </c>
      <c r="O34" s="54">
        <v>27</v>
      </c>
      <c r="P34" s="54">
        <v>28</v>
      </c>
      <c r="Q34" s="54">
        <v>26</v>
      </c>
      <c r="R34" s="54">
        <f t="shared" si="0"/>
        <v>-2</v>
      </c>
      <c r="S34" s="108">
        <f t="shared" si="1"/>
        <v>-7.1428571428571397E-2</v>
      </c>
      <c r="T34" s="1"/>
    </row>
    <row r="35" spans="1:20" s="51" customFormat="1" ht="15" x14ac:dyDescent="0.25">
      <c r="A35" s="32">
        <v>2050</v>
      </c>
      <c r="B35" s="126" t="s">
        <v>765</v>
      </c>
      <c r="C35" s="54">
        <v>29</v>
      </c>
      <c r="D35" s="54">
        <v>33</v>
      </c>
      <c r="E35" s="54">
        <v>28</v>
      </c>
      <c r="F35" s="54">
        <v>23</v>
      </c>
      <c r="G35" s="54">
        <v>23</v>
      </c>
      <c r="H35" s="54">
        <v>27</v>
      </c>
      <c r="I35" s="54">
        <v>30</v>
      </c>
      <c r="J35" s="37">
        <v>26</v>
      </c>
      <c r="K35" s="54">
        <v>25</v>
      </c>
      <c r="L35" s="54">
        <v>27</v>
      </c>
      <c r="M35" s="54">
        <v>25</v>
      </c>
      <c r="N35" s="54">
        <v>24</v>
      </c>
      <c r="O35" s="54">
        <v>18</v>
      </c>
      <c r="P35" s="54">
        <v>23</v>
      </c>
      <c r="Q35" s="54">
        <v>21</v>
      </c>
      <c r="R35" s="54">
        <f t="shared" si="0"/>
        <v>-2</v>
      </c>
      <c r="S35" s="108">
        <f t="shared" si="1"/>
        <v>-8.6956521739130488E-2</v>
      </c>
      <c r="T35" s="1"/>
    </row>
    <row r="36" spans="1:20" s="51" customFormat="1" ht="15" x14ac:dyDescent="0.25">
      <c r="A36" s="32">
        <v>2037</v>
      </c>
      <c r="B36" s="191" t="s">
        <v>767</v>
      </c>
      <c r="C36" s="54">
        <v>28</v>
      </c>
      <c r="D36" s="54">
        <v>28</v>
      </c>
      <c r="E36" s="54">
        <v>21</v>
      </c>
      <c r="F36" s="54">
        <v>26</v>
      </c>
      <c r="G36" s="54">
        <v>34</v>
      </c>
      <c r="H36" s="54">
        <v>39</v>
      </c>
      <c r="I36" s="54">
        <v>32</v>
      </c>
      <c r="J36" s="37">
        <v>30</v>
      </c>
      <c r="K36" s="54">
        <v>32</v>
      </c>
      <c r="L36" s="54">
        <v>40</v>
      </c>
      <c r="M36" s="54">
        <v>41</v>
      </c>
      <c r="N36" s="54">
        <v>39</v>
      </c>
      <c r="O36" s="54">
        <v>39</v>
      </c>
      <c r="P36" s="54">
        <v>33</v>
      </c>
      <c r="Q36" s="54">
        <v>30</v>
      </c>
      <c r="R36" s="54">
        <f t="shared" si="0"/>
        <v>-3</v>
      </c>
      <c r="S36" s="108">
        <f t="shared" si="1"/>
        <v>-9.0909090909090939E-2</v>
      </c>
      <c r="T36" s="1"/>
    </row>
    <row r="37" spans="1:20" s="51" customFormat="1" ht="15" x14ac:dyDescent="0.25">
      <c r="A37" s="32">
        <v>27132</v>
      </c>
      <c r="B37" s="129" t="s">
        <v>795</v>
      </c>
      <c r="C37" s="54">
        <v>25</v>
      </c>
      <c r="D37" s="54">
        <v>25</v>
      </c>
      <c r="E37" s="54">
        <v>24</v>
      </c>
      <c r="F37" s="54">
        <v>20</v>
      </c>
      <c r="G37" s="54">
        <v>29</v>
      </c>
      <c r="H37" s="54">
        <v>30</v>
      </c>
      <c r="I37" s="54">
        <v>36</v>
      </c>
      <c r="J37" s="37">
        <v>21</v>
      </c>
      <c r="K37" s="54">
        <v>22</v>
      </c>
      <c r="L37" s="54">
        <v>21</v>
      </c>
      <c r="M37" s="54">
        <v>14</v>
      </c>
      <c r="N37" s="54">
        <v>14</v>
      </c>
      <c r="O37" s="54">
        <v>13</v>
      </c>
      <c r="P37" s="54">
        <v>11</v>
      </c>
      <c r="Q37" s="54">
        <v>10</v>
      </c>
      <c r="R37" s="54">
        <f t="shared" si="0"/>
        <v>-1</v>
      </c>
      <c r="S37" s="108">
        <f t="shared" si="1"/>
        <v>-9.0909090909090939E-2</v>
      </c>
      <c r="T37" s="1"/>
    </row>
    <row r="38" spans="1:20" s="51" customFormat="1" ht="15" x14ac:dyDescent="0.25">
      <c r="A38" s="32">
        <v>2040</v>
      </c>
      <c r="B38" s="129" t="s">
        <v>785</v>
      </c>
      <c r="C38" s="54">
        <v>53</v>
      </c>
      <c r="D38" s="54">
        <v>60</v>
      </c>
      <c r="E38" s="54">
        <v>62</v>
      </c>
      <c r="F38" s="54">
        <v>63</v>
      </c>
      <c r="G38" s="54">
        <v>58</v>
      </c>
      <c r="H38" s="54">
        <v>58</v>
      </c>
      <c r="I38" s="54">
        <v>60</v>
      </c>
      <c r="J38" s="37">
        <v>58</v>
      </c>
      <c r="K38" s="54">
        <v>55</v>
      </c>
      <c r="L38" s="54">
        <v>45</v>
      </c>
      <c r="M38" s="54">
        <v>51</v>
      </c>
      <c r="N38" s="54">
        <v>42</v>
      </c>
      <c r="O38" s="54">
        <v>37</v>
      </c>
      <c r="P38" s="54">
        <v>30</v>
      </c>
      <c r="Q38" s="54">
        <v>27</v>
      </c>
      <c r="R38" s="54">
        <f t="shared" si="0"/>
        <v>-3</v>
      </c>
      <c r="S38" s="108">
        <f t="shared" si="1"/>
        <v>-9.9999999999999978E-2</v>
      </c>
      <c r="T38" s="1"/>
    </row>
    <row r="39" spans="1:20" s="51" customFormat="1" ht="15" x14ac:dyDescent="0.25">
      <c r="A39" s="32">
        <v>2036</v>
      </c>
      <c r="B39" s="126" t="s">
        <v>784</v>
      </c>
      <c r="C39" s="54">
        <v>30</v>
      </c>
      <c r="D39" s="54">
        <v>28</v>
      </c>
      <c r="E39" s="54">
        <v>30</v>
      </c>
      <c r="F39" s="54">
        <v>27</v>
      </c>
      <c r="G39" s="54">
        <v>30</v>
      </c>
      <c r="H39" s="54">
        <v>26</v>
      </c>
      <c r="I39" s="54">
        <v>29</v>
      </c>
      <c r="J39" s="37">
        <v>33</v>
      </c>
      <c r="K39" s="54">
        <v>36</v>
      </c>
      <c r="L39" s="54">
        <v>32</v>
      </c>
      <c r="M39" s="54">
        <v>26</v>
      </c>
      <c r="N39" s="54">
        <v>24</v>
      </c>
      <c r="O39" s="54">
        <v>25</v>
      </c>
      <c r="P39" s="54">
        <v>28</v>
      </c>
      <c r="Q39" s="54">
        <v>25</v>
      </c>
      <c r="R39" s="54">
        <f t="shared" si="0"/>
        <v>-3</v>
      </c>
      <c r="S39" s="108">
        <f t="shared" si="1"/>
        <v>-0.1071428571428571</v>
      </c>
      <c r="T39" s="1"/>
    </row>
    <row r="40" spans="1:20" s="51" customFormat="1" ht="15" x14ac:dyDescent="0.25">
      <c r="A40" s="32">
        <v>2027</v>
      </c>
      <c r="B40" s="127" t="s">
        <v>768</v>
      </c>
      <c r="C40" s="54">
        <v>24</v>
      </c>
      <c r="D40" s="54">
        <v>21</v>
      </c>
      <c r="E40" s="54">
        <v>26</v>
      </c>
      <c r="F40" s="54">
        <v>26</v>
      </c>
      <c r="G40" s="54">
        <v>23</v>
      </c>
      <c r="H40" s="54">
        <v>24</v>
      </c>
      <c r="I40" s="54">
        <v>25</v>
      </c>
      <c r="J40" s="37">
        <v>26</v>
      </c>
      <c r="K40" s="54">
        <v>23</v>
      </c>
      <c r="L40" s="54">
        <v>27</v>
      </c>
      <c r="M40" s="54">
        <v>24</v>
      </c>
      <c r="N40" s="54">
        <v>16</v>
      </c>
      <c r="O40" s="54">
        <v>18</v>
      </c>
      <c r="P40" s="54">
        <v>17</v>
      </c>
      <c r="Q40" s="54">
        <v>15</v>
      </c>
      <c r="R40" s="54">
        <f t="shared" si="0"/>
        <v>-2</v>
      </c>
      <c r="S40" s="108">
        <f t="shared" si="1"/>
        <v>-0.11764705882352944</v>
      </c>
      <c r="T40" s="1"/>
    </row>
    <row r="41" spans="1:20" s="51" customFormat="1" ht="15" x14ac:dyDescent="0.25">
      <c r="A41" s="32">
        <v>79011</v>
      </c>
      <c r="B41" s="126" t="s">
        <v>790</v>
      </c>
      <c r="C41" s="54">
        <v>17</v>
      </c>
      <c r="D41" s="54">
        <v>18</v>
      </c>
      <c r="E41" s="54">
        <v>22</v>
      </c>
      <c r="F41" s="54">
        <v>20</v>
      </c>
      <c r="G41" s="54">
        <v>18</v>
      </c>
      <c r="H41" s="54">
        <v>19</v>
      </c>
      <c r="I41" s="54">
        <v>18</v>
      </c>
      <c r="J41" s="37">
        <v>18</v>
      </c>
      <c r="K41" s="54">
        <v>22</v>
      </c>
      <c r="L41" s="54">
        <v>21</v>
      </c>
      <c r="M41" s="54">
        <v>27</v>
      </c>
      <c r="N41" s="54">
        <v>29</v>
      </c>
      <c r="O41" s="54">
        <v>26</v>
      </c>
      <c r="P41" s="54">
        <v>27</v>
      </c>
      <c r="Q41" s="54">
        <v>23</v>
      </c>
      <c r="R41" s="54">
        <f t="shared" si="0"/>
        <v>-4</v>
      </c>
      <c r="S41" s="108">
        <f t="shared" si="1"/>
        <v>-0.14814814814814814</v>
      </c>
      <c r="T41" s="1"/>
    </row>
    <row r="42" spans="1:20" s="51" customFormat="1" ht="15" x14ac:dyDescent="0.25">
      <c r="A42" s="32">
        <v>59884</v>
      </c>
      <c r="B42" s="127" t="s">
        <v>770</v>
      </c>
      <c r="C42" s="54">
        <v>15</v>
      </c>
      <c r="D42" s="54">
        <v>19</v>
      </c>
      <c r="E42" s="54">
        <v>23</v>
      </c>
      <c r="F42" s="54">
        <v>22</v>
      </c>
      <c r="G42" s="54">
        <v>23</v>
      </c>
      <c r="H42" s="54">
        <v>26</v>
      </c>
      <c r="I42" s="54">
        <v>27</v>
      </c>
      <c r="J42" s="37">
        <v>28</v>
      </c>
      <c r="K42" s="54">
        <v>26</v>
      </c>
      <c r="L42" s="54">
        <v>27</v>
      </c>
      <c r="M42" s="54">
        <v>30</v>
      </c>
      <c r="N42" s="54">
        <v>25</v>
      </c>
      <c r="O42" s="54">
        <v>25</v>
      </c>
      <c r="P42" s="54">
        <v>19</v>
      </c>
      <c r="Q42" s="54">
        <v>16</v>
      </c>
      <c r="R42" s="54">
        <f t="shared" si="0"/>
        <v>-3</v>
      </c>
      <c r="S42" s="108">
        <f t="shared" si="1"/>
        <v>-0.15789473684210531</v>
      </c>
      <c r="T42" s="1"/>
    </row>
    <row r="43" spans="1:20" s="51" customFormat="1" ht="15" x14ac:dyDescent="0.25">
      <c r="A43" s="32">
        <v>2038</v>
      </c>
      <c r="B43" s="127" t="s">
        <v>780</v>
      </c>
      <c r="C43" s="54">
        <v>66</v>
      </c>
      <c r="D43" s="54">
        <v>59</v>
      </c>
      <c r="E43" s="54">
        <v>54</v>
      </c>
      <c r="F43" s="54">
        <v>56</v>
      </c>
      <c r="G43" s="54">
        <v>55</v>
      </c>
      <c r="H43" s="54">
        <v>61</v>
      </c>
      <c r="I43" s="54">
        <v>52</v>
      </c>
      <c r="J43" s="37">
        <v>51</v>
      </c>
      <c r="K43" s="54">
        <v>51</v>
      </c>
      <c r="L43" s="54">
        <v>48</v>
      </c>
      <c r="M43" s="54">
        <v>41</v>
      </c>
      <c r="N43" s="54">
        <v>34</v>
      </c>
      <c r="O43" s="54">
        <v>35</v>
      </c>
      <c r="P43" s="54">
        <v>34</v>
      </c>
      <c r="Q43" s="54">
        <v>21</v>
      </c>
      <c r="R43" s="54">
        <f t="shared" si="0"/>
        <v>-13</v>
      </c>
      <c r="S43" s="108">
        <f t="shared" si="1"/>
        <v>-0.38235294117647056</v>
      </c>
      <c r="T43" s="1"/>
    </row>
    <row r="44" spans="1:20" s="51" customFormat="1" ht="15" x14ac:dyDescent="0.25">
      <c r="A44" s="32"/>
      <c r="B44" s="1"/>
      <c r="C44" s="54"/>
      <c r="D44" s="54"/>
      <c r="E44" s="54"/>
      <c r="F44" s="54"/>
      <c r="G44" s="54"/>
      <c r="H44" s="54"/>
      <c r="I44" s="54"/>
      <c r="J44" s="36"/>
      <c r="K44" s="54"/>
      <c r="L44" s="54"/>
      <c r="M44" s="54"/>
      <c r="N44" s="54"/>
      <c r="O44" s="54"/>
      <c r="P44" s="54"/>
      <c r="Q44" s="54"/>
      <c r="R44" s="54"/>
      <c r="S44" s="108"/>
      <c r="T44" s="1"/>
    </row>
    <row r="45" spans="1:20" s="51" customFormat="1" ht="15" x14ac:dyDescent="0.25">
      <c r="A45" s="50"/>
      <c r="B45" s="130" t="s">
        <v>615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/>
      <c r="J45" s="74"/>
      <c r="K45" s="74"/>
      <c r="L45" s="54"/>
      <c r="M45" s="54"/>
      <c r="N45" s="54"/>
      <c r="O45" s="54"/>
      <c r="P45" s="54"/>
      <c r="Q45" s="54"/>
      <c r="R45" s="54"/>
      <c r="S45" s="108"/>
      <c r="T45" s="1"/>
    </row>
    <row r="46" spans="1:20" s="51" customFormat="1" ht="15" x14ac:dyDescent="0.25">
      <c r="A46" s="240"/>
      <c r="B46" s="130" t="s">
        <v>1545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/>
      <c r="J46" s="74"/>
      <c r="K46" s="74"/>
      <c r="L46" s="54"/>
      <c r="M46" s="54"/>
      <c r="N46" s="54"/>
      <c r="O46" s="54"/>
      <c r="P46" s="54"/>
      <c r="Q46" s="54"/>
      <c r="R46" s="54"/>
      <c r="S46" s="108"/>
      <c r="T46" s="1"/>
    </row>
    <row r="47" spans="1:20" s="51" customFormat="1" ht="15" x14ac:dyDescent="0.25">
      <c r="A47" s="50"/>
      <c r="B47" s="130" t="s">
        <v>616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/>
      <c r="J47" s="74"/>
      <c r="K47" s="74"/>
      <c r="L47" s="54"/>
      <c r="M47" s="54"/>
      <c r="N47" s="54"/>
      <c r="O47" s="54"/>
      <c r="P47" s="54"/>
      <c r="Q47" s="54"/>
      <c r="R47" s="54"/>
      <c r="S47" s="108"/>
      <c r="T47" s="1"/>
    </row>
    <row r="48" spans="1:20" s="51" customFormat="1" ht="15" x14ac:dyDescent="0.25">
      <c r="A48" s="50">
        <v>2049</v>
      </c>
      <c r="B48" s="130" t="s">
        <v>788</v>
      </c>
      <c r="C48" s="54">
        <v>23</v>
      </c>
      <c r="D48" s="54">
        <v>22</v>
      </c>
      <c r="E48" s="54">
        <v>20</v>
      </c>
      <c r="F48" s="54">
        <v>22</v>
      </c>
      <c r="G48" s="54">
        <v>23</v>
      </c>
      <c r="H48" s="54">
        <v>23</v>
      </c>
      <c r="I48" s="54">
        <v>26</v>
      </c>
      <c r="J48" s="74">
        <v>32</v>
      </c>
      <c r="K48" s="74">
        <v>25</v>
      </c>
      <c r="L48" s="54">
        <v>18</v>
      </c>
      <c r="M48" s="54">
        <v>13</v>
      </c>
      <c r="N48" s="54">
        <v>6</v>
      </c>
      <c r="O48" s="54">
        <v>6</v>
      </c>
      <c r="P48" s="54">
        <v>0</v>
      </c>
      <c r="Q48" s="54"/>
      <c r="R48" s="54"/>
      <c r="S48" s="108"/>
      <c r="T48" s="1" t="s">
        <v>1632</v>
      </c>
    </row>
    <row r="49" spans="1:25" s="51" customFormat="1" ht="15" x14ac:dyDescent="0.25">
      <c r="A49" s="50"/>
      <c r="B49" s="130" t="s">
        <v>617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/>
      <c r="J49" s="74"/>
      <c r="K49" s="74"/>
      <c r="L49" s="54"/>
      <c r="M49" s="54"/>
      <c r="N49" s="54"/>
      <c r="O49" s="54"/>
      <c r="P49" s="54"/>
      <c r="Q49" s="54"/>
      <c r="R49" s="54"/>
      <c r="S49" s="108"/>
      <c r="T49" s="1"/>
    </row>
    <row r="50" spans="1:25" s="51" customFormat="1" ht="15" x14ac:dyDescent="0.25">
      <c r="A50" s="50"/>
      <c r="B50" s="130" t="s">
        <v>618</v>
      </c>
      <c r="C50" s="54">
        <v>16</v>
      </c>
      <c r="D50" s="54">
        <v>15</v>
      </c>
      <c r="E50" s="54">
        <v>17</v>
      </c>
      <c r="F50" s="54">
        <v>17</v>
      </c>
      <c r="G50" s="54">
        <v>0</v>
      </c>
      <c r="H50" s="54">
        <v>0</v>
      </c>
      <c r="I50" s="54"/>
      <c r="J50" s="74"/>
      <c r="K50" s="74"/>
      <c r="L50" s="54"/>
      <c r="M50" s="54"/>
      <c r="N50" s="54"/>
      <c r="O50" s="54"/>
      <c r="P50" s="54"/>
      <c r="Q50" s="54"/>
      <c r="R50" s="54"/>
      <c r="S50" s="108"/>
      <c r="T50" s="1"/>
    </row>
    <row r="51" spans="1:25" s="51" customFormat="1" ht="15" x14ac:dyDescent="0.25">
      <c r="A51" s="50"/>
      <c r="B51" s="130" t="s">
        <v>619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/>
      <c r="J51" s="74"/>
      <c r="K51" s="74"/>
      <c r="L51" s="54"/>
      <c r="M51" s="54"/>
      <c r="N51" s="54"/>
      <c r="O51" s="54"/>
      <c r="P51" s="54"/>
      <c r="Q51" s="54"/>
      <c r="R51" s="54"/>
      <c r="S51" s="108"/>
      <c r="T51" s="1"/>
    </row>
    <row r="52" spans="1:25" s="51" customFormat="1" ht="15" x14ac:dyDescent="0.25">
      <c r="A52" s="50"/>
      <c r="B52" s="130" t="s">
        <v>620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/>
      <c r="J52" s="74"/>
      <c r="K52" s="74"/>
      <c r="L52" s="54"/>
      <c r="M52" s="54"/>
      <c r="N52" s="54"/>
      <c r="O52" s="54"/>
      <c r="P52" s="54"/>
      <c r="Q52" s="54"/>
      <c r="R52" s="54"/>
      <c r="S52" s="108"/>
      <c r="T52" s="1"/>
    </row>
    <row r="53" spans="1:25" s="51" customFormat="1" ht="15" x14ac:dyDescent="0.25">
      <c r="A53" s="50"/>
      <c r="B53" s="130" t="s">
        <v>621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/>
      <c r="J53" s="74"/>
      <c r="K53" s="74"/>
      <c r="L53" s="54"/>
      <c r="M53" s="54"/>
      <c r="N53" s="54"/>
      <c r="O53" s="54"/>
      <c r="P53" s="54"/>
      <c r="Q53" s="54"/>
      <c r="R53" s="54"/>
      <c r="S53" s="108"/>
      <c r="T53" s="1"/>
    </row>
    <row r="54" spans="1:25" s="51" customFormat="1" ht="15" x14ac:dyDescent="0.25">
      <c r="A54" s="50"/>
      <c r="B54" s="25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08"/>
      <c r="T54" s="1"/>
    </row>
    <row r="55" spans="1:25" s="51" customFormat="1" ht="15" x14ac:dyDescent="0.25">
      <c r="A55" s="50"/>
      <c r="B55" s="25" t="s">
        <v>1406</v>
      </c>
      <c r="C55" s="54">
        <f>SUM(C3:C54)</f>
        <v>2295</v>
      </c>
      <c r="D55" s="57">
        <f>SUM(D$3:D54)</f>
        <v>2299</v>
      </c>
      <c r="E55" s="57">
        <f>SUM(E$3:E54)</f>
        <v>2270</v>
      </c>
      <c r="F55" s="57">
        <f>SUM(F$3:F54)</f>
        <v>2240</v>
      </c>
      <c r="G55" s="57">
        <f>SUM(G$3:G54)</f>
        <v>2279</v>
      </c>
      <c r="H55" s="57">
        <f>SUM(H$3:H54)</f>
        <v>2287</v>
      </c>
      <c r="I55" s="57">
        <f>SUM(I$3:I54)</f>
        <v>2233</v>
      </c>
      <c r="J55" s="57">
        <f>SUM(J$3:J54)</f>
        <v>2231</v>
      </c>
      <c r="K55" s="57">
        <f>SUM(K$3:K54)</f>
        <v>2204</v>
      </c>
      <c r="L55" s="57">
        <f>SUM(L$3:L54)</f>
        <v>2137</v>
      </c>
      <c r="M55" s="57">
        <f>SUM(M$3:M54)</f>
        <v>2057</v>
      </c>
      <c r="N55" s="57">
        <f>SUM(N$3:N54)</f>
        <v>2037</v>
      </c>
      <c r="O55" s="57">
        <f>SUM(O$3:O54)</f>
        <v>2027</v>
      </c>
      <c r="P55" s="57">
        <f>SUM(P$3:P54)</f>
        <v>2036</v>
      </c>
      <c r="Q55" s="57">
        <f>SUM(Q3:Q43)</f>
        <v>2017</v>
      </c>
      <c r="R55" s="54">
        <f>SUM(R$3:R54)</f>
        <v>-19</v>
      </c>
      <c r="S55" s="108">
        <f>(Q55/P55)-1</f>
        <v>-9.3320235756385594E-3</v>
      </c>
      <c r="T55" s="1"/>
      <c r="V55" s="236"/>
      <c r="W55" s="236"/>
      <c r="X55" s="236"/>
      <c r="Y55" s="236"/>
    </row>
    <row r="56" spans="1:25" s="131" customFormat="1" ht="15" x14ac:dyDescent="0.25">
      <c r="A56" s="50"/>
      <c r="B56" s="78"/>
      <c r="C56" s="54"/>
      <c r="D56" s="54">
        <f t="shared" ref="D56:K56" si="2">SUM(D55-C55)</f>
        <v>4</v>
      </c>
      <c r="E56" s="54">
        <f t="shared" si="2"/>
        <v>-29</v>
      </c>
      <c r="F56" s="54">
        <f t="shared" si="2"/>
        <v>-30</v>
      </c>
      <c r="G56" s="54">
        <f t="shared" si="2"/>
        <v>39</v>
      </c>
      <c r="H56" s="54">
        <f t="shared" si="2"/>
        <v>8</v>
      </c>
      <c r="I56" s="54">
        <f t="shared" si="2"/>
        <v>-54</v>
      </c>
      <c r="J56" s="54">
        <f t="shared" si="2"/>
        <v>-2</v>
      </c>
      <c r="K56" s="54">
        <f t="shared" si="2"/>
        <v>-27</v>
      </c>
      <c r="L56" s="54">
        <f>SUM(L55-K55)</f>
        <v>-67</v>
      </c>
      <c r="M56" s="54">
        <f>SUM(M55-L55)</f>
        <v>-80</v>
      </c>
      <c r="N56" s="54">
        <f>SUM(N55-M55)</f>
        <v>-20</v>
      </c>
      <c r="O56" s="54">
        <v>-10</v>
      </c>
      <c r="P56" s="54">
        <f>+P55-O55</f>
        <v>9</v>
      </c>
      <c r="Q56" s="54">
        <f>+Q55-P55</f>
        <v>-19</v>
      </c>
      <c r="R56" s="54"/>
      <c r="S56" s="108"/>
      <c r="T56" s="1"/>
      <c r="V56" s="239"/>
      <c r="W56" s="239"/>
      <c r="X56" s="239"/>
      <c r="Y56" s="239"/>
    </row>
    <row r="57" spans="1:25" s="131" customFormat="1" ht="15" x14ac:dyDescent="0.25">
      <c r="A57" s="50"/>
      <c r="B57" s="51"/>
      <c r="C57" s="54"/>
      <c r="D57" s="54"/>
      <c r="E57" s="54"/>
      <c r="F57" s="54"/>
      <c r="G57" s="54"/>
      <c r="H57" s="54"/>
      <c r="I57" s="54"/>
      <c r="J57" s="74"/>
      <c r="K57" s="74"/>
      <c r="L57" s="54"/>
      <c r="M57" s="54"/>
      <c r="N57" s="54"/>
      <c r="O57" s="54"/>
      <c r="P57" s="54"/>
      <c r="Q57" s="54"/>
      <c r="R57" s="54"/>
      <c r="S57" s="108"/>
      <c r="T57" s="1"/>
      <c r="V57" s="239"/>
      <c r="W57" s="239"/>
      <c r="X57" s="239"/>
      <c r="Y57" s="239"/>
    </row>
    <row r="58" spans="1:25" s="51" customFormat="1" ht="15" x14ac:dyDescent="0.25">
      <c r="A58" s="50"/>
      <c r="B58" s="151" t="s">
        <v>1407</v>
      </c>
      <c r="C58" s="54"/>
      <c r="D58" s="54"/>
      <c r="E58" s="54"/>
      <c r="F58" s="74"/>
      <c r="G58" s="74"/>
      <c r="H58" s="132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08"/>
      <c r="T58" s="1"/>
      <c r="V58" s="236"/>
      <c r="W58" s="236"/>
      <c r="X58" s="236"/>
      <c r="Y58" s="236"/>
    </row>
    <row r="59" spans="1:25" s="51" customFormat="1" ht="15" x14ac:dyDescent="0.25">
      <c r="A59" s="50"/>
      <c r="B59" s="345" t="s">
        <v>1408</v>
      </c>
      <c r="C59" s="54"/>
      <c r="D59" s="54"/>
      <c r="E59" s="54"/>
      <c r="F59" s="74"/>
      <c r="G59" s="74"/>
      <c r="H59" s="132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108"/>
      <c r="T59" s="1"/>
      <c r="V59" s="236"/>
      <c r="W59" s="236"/>
      <c r="X59" s="236"/>
      <c r="Y59" s="236"/>
    </row>
    <row r="60" spans="1:25" s="51" customFormat="1" ht="15" x14ac:dyDescent="0.25">
      <c r="A60" s="50"/>
      <c r="B60" s="346" t="s">
        <v>1409</v>
      </c>
      <c r="C60" s="54"/>
      <c r="D60" s="54"/>
      <c r="E60" s="54"/>
      <c r="F60" s="74"/>
      <c r="G60" s="74"/>
      <c r="H60" s="132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108"/>
      <c r="T60" s="1"/>
      <c r="V60" s="236"/>
      <c r="W60" s="236"/>
      <c r="X60" s="236"/>
      <c r="Y60" s="236"/>
    </row>
    <row r="61" spans="1:25" s="51" customFormat="1" ht="15" x14ac:dyDescent="0.25">
      <c r="A61" s="50"/>
      <c r="B61" s="347" t="s">
        <v>1410</v>
      </c>
      <c r="C61" s="54"/>
      <c r="D61" s="54"/>
      <c r="E61" s="54"/>
      <c r="F61" s="74"/>
      <c r="G61" s="74"/>
      <c r="H61" s="132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108"/>
      <c r="T61" s="1"/>
      <c r="V61" s="236"/>
      <c r="W61" s="236"/>
      <c r="X61" s="236"/>
      <c r="Y61" s="236"/>
    </row>
    <row r="62" spans="1:25" s="51" customFormat="1" ht="15" x14ac:dyDescent="0.25">
      <c r="A62" s="50"/>
      <c r="B62" s="348" t="s">
        <v>1411</v>
      </c>
      <c r="C62" s="54"/>
      <c r="D62" s="54"/>
      <c r="E62" s="54"/>
      <c r="F62" s="74"/>
      <c r="G62" s="74"/>
      <c r="H62" s="132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108"/>
      <c r="T62" s="1"/>
      <c r="V62" s="236"/>
      <c r="W62" s="236"/>
      <c r="X62" s="236"/>
      <c r="Y62" s="236"/>
    </row>
    <row r="63" spans="1:25" s="51" customFormat="1" ht="15" x14ac:dyDescent="0.25">
      <c r="A63" s="50"/>
      <c r="B63" s="349" t="s">
        <v>1412</v>
      </c>
      <c r="C63" s="54"/>
      <c r="D63" s="54"/>
      <c r="E63" s="54"/>
      <c r="F63" s="74"/>
      <c r="G63" s="74"/>
      <c r="H63" s="132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08"/>
      <c r="T63" s="1"/>
      <c r="V63" s="236"/>
      <c r="W63" s="236"/>
      <c r="X63" s="236"/>
      <c r="Y63" s="236"/>
    </row>
    <row r="64" spans="1:25" s="51" customFormat="1" ht="15" x14ac:dyDescent="0.25">
      <c r="A64" s="50"/>
      <c r="B64" s="230" t="s">
        <v>1520</v>
      </c>
      <c r="C64" s="54"/>
      <c r="D64" s="54"/>
      <c r="E64" s="54"/>
      <c r="F64" s="54"/>
      <c r="G64" s="54"/>
      <c r="H64" s="54"/>
      <c r="I64" s="54"/>
      <c r="J64" s="74"/>
      <c r="K64" s="74"/>
      <c r="L64" s="54"/>
      <c r="M64" s="54"/>
      <c r="N64" s="54"/>
      <c r="O64" s="54"/>
      <c r="P64" s="54"/>
      <c r="Q64" s="54"/>
      <c r="R64" s="54"/>
      <c r="S64" s="108"/>
      <c r="T64" s="1"/>
      <c r="V64" s="1"/>
      <c r="W64" s="1"/>
      <c r="X64" s="1"/>
      <c r="Y64" s="1"/>
    </row>
    <row r="65" spans="1:25" ht="15" x14ac:dyDescent="0.25">
      <c r="B65" s="353" t="s">
        <v>1623</v>
      </c>
      <c r="C65" s="45"/>
      <c r="D65" s="45"/>
      <c r="E65" s="45"/>
      <c r="F65" s="45"/>
      <c r="G65" s="45"/>
      <c r="H65" s="45"/>
      <c r="I65" s="45"/>
      <c r="J65" s="45"/>
      <c r="K65" s="45"/>
      <c r="L65" s="54"/>
      <c r="M65" s="54"/>
      <c r="N65" s="54"/>
      <c r="O65" s="54"/>
      <c r="P65" s="54"/>
      <c r="Q65" s="54"/>
      <c r="R65" s="54"/>
      <c r="S65" s="108"/>
      <c r="T65" s="1"/>
    </row>
    <row r="66" spans="1:25" x14ac:dyDescent="0.2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T66" s="1"/>
    </row>
    <row r="67" spans="1:25" x14ac:dyDescent="0.2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T67" s="1"/>
    </row>
    <row r="68" spans="1:25" x14ac:dyDescent="0.2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T68" s="1"/>
    </row>
    <row r="69" spans="1:25" x14ac:dyDescent="0.2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T69" s="1"/>
    </row>
    <row r="70" spans="1:25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T70" s="281"/>
    </row>
    <row r="71" spans="1:25" s="51" customFormat="1" ht="15" x14ac:dyDescent="0.25">
      <c r="A71" s="50"/>
      <c r="B71" s="25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102"/>
      <c r="T71" s="281"/>
      <c r="U71" s="102"/>
    </row>
    <row r="72" spans="1:25" s="51" customFormat="1" ht="15" x14ac:dyDescent="0.25">
      <c r="A72" s="50"/>
      <c r="B72" s="25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102"/>
      <c r="T72" s="281"/>
      <c r="U72" s="102"/>
    </row>
    <row r="73" spans="1:25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T73" s="46"/>
      <c r="V73" s="1"/>
      <c r="W73" s="1"/>
      <c r="X73" s="1"/>
      <c r="Y73" s="1"/>
    </row>
    <row r="74" spans="1:25" x14ac:dyDescent="0.2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25" x14ac:dyDescent="0.2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25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25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5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5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5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</sheetData>
  <mergeCells count="1">
    <mergeCell ref="R1:S1"/>
  </mergeCells>
  <phoneticPr fontId="4" type="noConversion"/>
  <conditionalFormatting sqref="A3:A43">
    <cfRule type="expression" dxfId="124" priority="7">
      <formula>S3&lt;-0.0999</formula>
    </cfRule>
    <cfRule type="expression" dxfId="123" priority="9">
      <formula>Q3&lt;20</formula>
    </cfRule>
  </conditionalFormatting>
  <conditionalFormatting sqref="B4:B43">
    <cfRule type="expression" dxfId="122" priority="11">
      <formula>S4&gt;0</formula>
    </cfRule>
    <cfRule type="expression" dxfId="121" priority="12">
      <formula>S4=0</formula>
    </cfRule>
    <cfRule type="expression" dxfId="120" priority="13">
      <formula>S4&lt;0</formula>
    </cfRule>
  </conditionalFormatting>
  <conditionalFormatting sqref="N55:Q55">
    <cfRule type="expression" dxfId="119" priority="1">
      <formula>N56&lt;0</formula>
    </cfRule>
    <cfRule type="expression" dxfId="118" priority="2">
      <formula>N56=0</formula>
    </cfRule>
    <cfRule type="expression" dxfId="117" priority="3">
      <formula>N56&gt;0</formula>
    </cfRule>
  </conditionalFormatting>
  <conditionalFormatting sqref="Q3:Q43">
    <cfRule type="expression" dxfId="116" priority="5">
      <formula>Q3&lt;20</formula>
    </cfRule>
  </conditionalFormatting>
  <conditionalFormatting sqref="S3:S43">
    <cfRule type="expression" dxfId="115" priority="6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4062-061D-4C22-832D-B7998DFD2EBA}">
  <sheetPr codeName="Sheet14">
    <tabColor theme="8" tint="0.79998168889431442"/>
    <pageSetUpPr fitToPage="1"/>
  </sheetPr>
  <dimension ref="A1:Y294"/>
  <sheetViews>
    <sheetView zoomScale="90" zoomScaleNormal="90" zoomScalePageLayoutView="80" workbookViewId="0">
      <selection activeCell="F33" sqref="F33"/>
    </sheetView>
  </sheetViews>
  <sheetFormatPr defaultRowHeight="12.75" x14ac:dyDescent="0.2"/>
  <cols>
    <col min="1" max="1" width="11" style="44" customWidth="1"/>
    <col min="2" max="2" width="31.5" style="125" customWidth="1"/>
    <col min="3" max="6" width="10" style="1" customWidth="1"/>
    <col min="7" max="7" width="9.5" style="1" customWidth="1"/>
    <col min="8" max="8" width="10" style="1" customWidth="1"/>
    <col min="9" max="9" width="9.5" style="1" customWidth="1"/>
    <col min="10" max="10" width="10" style="1" customWidth="1"/>
    <col min="11" max="11" width="9" style="1" customWidth="1"/>
    <col min="12" max="16" width="11.5" style="1" customWidth="1"/>
    <col min="17" max="17" width="12" style="1" customWidth="1"/>
    <col min="18" max="19" width="8.5" style="1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103" t="s">
        <v>622</v>
      </c>
      <c r="C1" s="104"/>
      <c r="D1" s="32"/>
      <c r="E1" s="104"/>
      <c r="F1" s="104"/>
      <c r="G1" s="104"/>
      <c r="H1" s="105"/>
      <c r="I1" s="105"/>
      <c r="J1" s="106"/>
      <c r="K1" s="106"/>
      <c r="L1" s="107"/>
      <c r="M1" s="107"/>
      <c r="N1" s="107"/>
      <c r="O1" s="107"/>
      <c r="P1" s="107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32">
        <v>2076</v>
      </c>
      <c r="B3" s="111" t="s">
        <v>655</v>
      </c>
      <c r="C3" s="54">
        <v>48</v>
      </c>
      <c r="D3" s="54">
        <v>50</v>
      </c>
      <c r="E3" s="54">
        <v>48</v>
      </c>
      <c r="F3" s="54">
        <v>41</v>
      </c>
      <c r="G3" s="54">
        <v>48</v>
      </c>
      <c r="H3" s="54">
        <v>43</v>
      </c>
      <c r="I3" s="54">
        <v>32</v>
      </c>
      <c r="J3" s="37">
        <v>62</v>
      </c>
      <c r="K3" s="54">
        <v>55</v>
      </c>
      <c r="L3" s="54">
        <v>51</v>
      </c>
      <c r="M3" s="54">
        <v>42</v>
      </c>
      <c r="N3" s="54">
        <v>37</v>
      </c>
      <c r="O3" s="54">
        <v>31</v>
      </c>
      <c r="P3" s="450">
        <v>0</v>
      </c>
      <c r="Q3" s="54">
        <v>27</v>
      </c>
      <c r="R3" s="54">
        <f t="shared" ref="R3:R34" si="0">Q3-P3</f>
        <v>27</v>
      </c>
      <c r="S3" s="447" t="s">
        <v>1739</v>
      </c>
      <c r="T3" s="1"/>
    </row>
    <row r="4" spans="1:20" s="51" customFormat="1" ht="15" x14ac:dyDescent="0.25">
      <c r="A4" s="32">
        <v>87271</v>
      </c>
      <c r="B4" s="111" t="s">
        <v>654</v>
      </c>
      <c r="C4" s="54"/>
      <c r="D4" s="54"/>
      <c r="E4" s="54"/>
      <c r="F4" s="54"/>
      <c r="G4" s="54">
        <v>0</v>
      </c>
      <c r="H4" s="54">
        <v>24</v>
      </c>
      <c r="I4" s="54">
        <v>8</v>
      </c>
      <c r="J4" s="37">
        <v>15</v>
      </c>
      <c r="K4" s="54">
        <v>16</v>
      </c>
      <c r="L4" s="54">
        <v>8</v>
      </c>
      <c r="M4" s="54">
        <v>12</v>
      </c>
      <c r="N4" s="54">
        <v>6</v>
      </c>
      <c r="O4" s="54">
        <v>10</v>
      </c>
      <c r="P4" s="54">
        <v>2</v>
      </c>
      <c r="Q4" s="54">
        <v>10</v>
      </c>
      <c r="R4" s="54">
        <f t="shared" si="0"/>
        <v>8</v>
      </c>
      <c r="S4" s="108">
        <f t="shared" ref="S4:S35" si="1">(Q4/P4)-1</f>
        <v>4</v>
      </c>
      <c r="T4" s="1"/>
    </row>
    <row r="5" spans="1:20" s="51" customFormat="1" ht="15" x14ac:dyDescent="0.25">
      <c r="A5" s="32">
        <v>28832</v>
      </c>
      <c r="B5" s="110" t="s">
        <v>625</v>
      </c>
      <c r="C5" s="54">
        <v>6</v>
      </c>
      <c r="D5" s="54">
        <v>4</v>
      </c>
      <c r="E5" s="54">
        <v>7</v>
      </c>
      <c r="F5" s="54">
        <v>6</v>
      </c>
      <c r="G5" s="54">
        <v>11</v>
      </c>
      <c r="H5" s="54">
        <v>10</v>
      </c>
      <c r="I5" s="54">
        <v>7</v>
      </c>
      <c r="J5" s="37">
        <v>5</v>
      </c>
      <c r="K5" s="54">
        <v>8</v>
      </c>
      <c r="L5" s="54">
        <v>10</v>
      </c>
      <c r="M5" s="54">
        <v>13</v>
      </c>
      <c r="N5" s="54">
        <v>19</v>
      </c>
      <c r="O5" s="54">
        <v>17</v>
      </c>
      <c r="P5" s="54">
        <v>7</v>
      </c>
      <c r="Q5" s="54">
        <v>16</v>
      </c>
      <c r="R5" s="54">
        <f t="shared" si="0"/>
        <v>9</v>
      </c>
      <c r="S5" s="108">
        <f t="shared" si="1"/>
        <v>1.2857142857142856</v>
      </c>
      <c r="T5" s="1"/>
    </row>
    <row r="6" spans="1:20" s="51" customFormat="1" ht="15" customHeight="1" x14ac:dyDescent="0.25">
      <c r="A6" s="32">
        <v>2090</v>
      </c>
      <c r="B6" s="114" t="s">
        <v>640</v>
      </c>
      <c r="C6" s="54">
        <v>14</v>
      </c>
      <c r="D6" s="54">
        <v>15</v>
      </c>
      <c r="E6" s="54">
        <v>14</v>
      </c>
      <c r="F6" s="54">
        <v>12</v>
      </c>
      <c r="G6" s="54">
        <v>18</v>
      </c>
      <c r="H6" s="54">
        <v>18</v>
      </c>
      <c r="I6" s="54">
        <v>28</v>
      </c>
      <c r="J6" s="37">
        <v>33</v>
      </c>
      <c r="K6" s="54">
        <v>27</v>
      </c>
      <c r="L6" s="54">
        <v>25</v>
      </c>
      <c r="M6" s="54">
        <v>20</v>
      </c>
      <c r="N6" s="54">
        <v>20</v>
      </c>
      <c r="O6" s="54">
        <v>21</v>
      </c>
      <c r="P6" s="54">
        <v>16</v>
      </c>
      <c r="Q6" s="54">
        <v>27</v>
      </c>
      <c r="R6" s="54">
        <f t="shared" si="0"/>
        <v>11</v>
      </c>
      <c r="S6" s="108">
        <f t="shared" si="1"/>
        <v>0.6875</v>
      </c>
      <c r="T6" s="1"/>
    </row>
    <row r="7" spans="1:20" s="51" customFormat="1" ht="15" customHeight="1" x14ac:dyDescent="0.25">
      <c r="A7" s="32">
        <v>2061</v>
      </c>
      <c r="B7" s="111" t="s">
        <v>624</v>
      </c>
      <c r="C7" s="54">
        <v>56</v>
      </c>
      <c r="D7" s="54">
        <v>55</v>
      </c>
      <c r="E7" s="54">
        <v>48</v>
      </c>
      <c r="F7" s="54">
        <v>49</v>
      </c>
      <c r="G7" s="54">
        <v>58</v>
      </c>
      <c r="H7" s="54">
        <v>66</v>
      </c>
      <c r="I7" s="54">
        <v>60</v>
      </c>
      <c r="J7" s="37">
        <v>57</v>
      </c>
      <c r="K7" s="54">
        <v>47</v>
      </c>
      <c r="L7" s="54">
        <v>65</v>
      </c>
      <c r="M7" s="54">
        <v>55</v>
      </c>
      <c r="N7" s="54">
        <v>32</v>
      </c>
      <c r="O7" s="54">
        <v>21</v>
      </c>
      <c r="P7" s="54">
        <v>11</v>
      </c>
      <c r="Q7" s="54">
        <v>15</v>
      </c>
      <c r="R7" s="54">
        <f t="shared" si="0"/>
        <v>4</v>
      </c>
      <c r="S7" s="108">
        <f t="shared" si="1"/>
        <v>0.36363636363636354</v>
      </c>
      <c r="T7" s="1"/>
    </row>
    <row r="8" spans="1:20" s="51" customFormat="1" ht="15" x14ac:dyDescent="0.25">
      <c r="A8" s="32">
        <v>2092</v>
      </c>
      <c r="B8" s="110" t="s">
        <v>649</v>
      </c>
      <c r="C8" s="54">
        <v>22</v>
      </c>
      <c r="D8" s="54">
        <v>19</v>
      </c>
      <c r="E8" s="54">
        <v>17</v>
      </c>
      <c r="F8" s="54">
        <v>16</v>
      </c>
      <c r="G8" s="54">
        <v>12</v>
      </c>
      <c r="H8" s="54">
        <v>10</v>
      </c>
      <c r="I8" s="54">
        <v>11</v>
      </c>
      <c r="J8" s="37">
        <v>5</v>
      </c>
      <c r="K8" s="54">
        <v>8</v>
      </c>
      <c r="L8" s="54">
        <v>10</v>
      </c>
      <c r="M8" s="54">
        <v>13</v>
      </c>
      <c r="N8" s="54">
        <v>21</v>
      </c>
      <c r="O8" s="54">
        <v>20</v>
      </c>
      <c r="P8" s="54">
        <v>14</v>
      </c>
      <c r="Q8" s="54">
        <v>18</v>
      </c>
      <c r="R8" s="54">
        <f t="shared" si="0"/>
        <v>4</v>
      </c>
      <c r="S8" s="108">
        <f t="shared" si="1"/>
        <v>0.28571428571428581</v>
      </c>
      <c r="T8" s="1"/>
    </row>
    <row r="9" spans="1:20" s="51" customFormat="1" ht="15" x14ac:dyDescent="0.25">
      <c r="A9" s="32">
        <v>2074</v>
      </c>
      <c r="B9" s="110" t="s">
        <v>660</v>
      </c>
      <c r="C9" s="54">
        <v>30</v>
      </c>
      <c r="D9" s="54">
        <v>23</v>
      </c>
      <c r="E9" s="54">
        <v>25</v>
      </c>
      <c r="F9" s="54">
        <v>22</v>
      </c>
      <c r="G9" s="54">
        <v>24</v>
      </c>
      <c r="H9" s="54">
        <v>29</v>
      </c>
      <c r="I9" s="54">
        <v>30</v>
      </c>
      <c r="J9" s="37">
        <v>27</v>
      </c>
      <c r="K9" s="54">
        <v>25</v>
      </c>
      <c r="L9" s="54">
        <v>24</v>
      </c>
      <c r="M9" s="54">
        <v>22</v>
      </c>
      <c r="N9" s="54">
        <v>25</v>
      </c>
      <c r="O9" s="54">
        <v>19</v>
      </c>
      <c r="P9" s="54">
        <v>18</v>
      </c>
      <c r="Q9" s="54">
        <v>22</v>
      </c>
      <c r="R9" s="54">
        <f t="shared" si="0"/>
        <v>4</v>
      </c>
      <c r="S9" s="108">
        <f t="shared" si="1"/>
        <v>0.22222222222222232</v>
      </c>
      <c r="T9" s="1"/>
    </row>
    <row r="10" spans="1:20" s="51" customFormat="1" ht="15" x14ac:dyDescent="0.25">
      <c r="A10" s="32">
        <v>2081</v>
      </c>
      <c r="B10" s="114" t="s">
        <v>647</v>
      </c>
      <c r="C10" s="54">
        <v>30</v>
      </c>
      <c r="D10" s="54">
        <v>27</v>
      </c>
      <c r="E10" s="54">
        <v>18</v>
      </c>
      <c r="F10" s="54">
        <v>18</v>
      </c>
      <c r="G10" s="54">
        <v>18</v>
      </c>
      <c r="H10" s="54">
        <v>18</v>
      </c>
      <c r="I10" s="54">
        <v>21</v>
      </c>
      <c r="J10" s="37">
        <v>21</v>
      </c>
      <c r="K10" s="54">
        <v>21</v>
      </c>
      <c r="L10" s="54">
        <v>19</v>
      </c>
      <c r="M10" s="54">
        <v>12</v>
      </c>
      <c r="N10" s="54">
        <v>17</v>
      </c>
      <c r="O10" s="54">
        <v>15</v>
      </c>
      <c r="P10" s="54">
        <v>10</v>
      </c>
      <c r="Q10" s="54">
        <v>12</v>
      </c>
      <c r="R10" s="54">
        <f t="shared" si="0"/>
        <v>2</v>
      </c>
      <c r="S10" s="108">
        <f t="shared" si="1"/>
        <v>0.19999999999999996</v>
      </c>
      <c r="T10" s="1"/>
    </row>
    <row r="11" spans="1:20" s="51" customFormat="1" ht="15" x14ac:dyDescent="0.25">
      <c r="A11" s="32">
        <v>2091</v>
      </c>
      <c r="B11" s="110" t="s">
        <v>648</v>
      </c>
      <c r="C11" s="54">
        <v>35</v>
      </c>
      <c r="D11" s="54">
        <v>37</v>
      </c>
      <c r="E11" s="54">
        <v>35</v>
      </c>
      <c r="F11" s="54">
        <v>34</v>
      </c>
      <c r="G11" s="54">
        <v>34</v>
      </c>
      <c r="H11" s="54">
        <v>31</v>
      </c>
      <c r="I11" s="54">
        <v>30</v>
      </c>
      <c r="J11" s="37">
        <v>26</v>
      </c>
      <c r="K11" s="54">
        <v>30</v>
      </c>
      <c r="L11" s="54">
        <v>29</v>
      </c>
      <c r="M11" s="54">
        <v>27</v>
      </c>
      <c r="N11" s="54">
        <v>26</v>
      </c>
      <c r="O11" s="54">
        <v>21</v>
      </c>
      <c r="P11" s="54">
        <v>16</v>
      </c>
      <c r="Q11" s="54">
        <v>19</v>
      </c>
      <c r="R11" s="54">
        <f t="shared" si="0"/>
        <v>3</v>
      </c>
      <c r="S11" s="108">
        <f t="shared" si="1"/>
        <v>0.1875</v>
      </c>
      <c r="T11" s="1"/>
    </row>
    <row r="12" spans="1:20" s="51" customFormat="1" ht="15" x14ac:dyDescent="0.25">
      <c r="A12" s="32">
        <v>2086</v>
      </c>
      <c r="B12" s="111" t="s">
        <v>666</v>
      </c>
      <c r="C12" s="54">
        <v>49</v>
      </c>
      <c r="D12" s="54">
        <v>49</v>
      </c>
      <c r="E12" s="54">
        <v>55</v>
      </c>
      <c r="F12" s="54">
        <v>50</v>
      </c>
      <c r="G12" s="54">
        <v>49</v>
      </c>
      <c r="H12" s="54">
        <v>49</v>
      </c>
      <c r="I12" s="54">
        <v>49</v>
      </c>
      <c r="J12" s="37">
        <v>51</v>
      </c>
      <c r="K12" s="54">
        <v>48</v>
      </c>
      <c r="L12" s="54">
        <v>40</v>
      </c>
      <c r="M12" s="54">
        <v>42</v>
      </c>
      <c r="N12" s="54">
        <v>47</v>
      </c>
      <c r="O12" s="54">
        <v>48</v>
      </c>
      <c r="P12" s="54">
        <v>44</v>
      </c>
      <c r="Q12" s="54">
        <v>51</v>
      </c>
      <c r="R12" s="54">
        <f t="shared" si="0"/>
        <v>7</v>
      </c>
      <c r="S12" s="108">
        <f t="shared" si="1"/>
        <v>0.15909090909090917</v>
      </c>
      <c r="T12" s="1"/>
    </row>
    <row r="13" spans="1:20" s="51" customFormat="1" ht="15" x14ac:dyDescent="0.25">
      <c r="A13" s="32">
        <v>224772</v>
      </c>
      <c r="B13" s="273" t="s">
        <v>1594</v>
      </c>
      <c r="C13" s="54"/>
      <c r="D13" s="54"/>
      <c r="E13" s="54"/>
      <c r="F13" s="54"/>
      <c r="G13" s="54"/>
      <c r="H13" s="54"/>
      <c r="I13" s="54"/>
      <c r="J13" s="37"/>
      <c r="K13" s="54"/>
      <c r="L13" s="54"/>
      <c r="M13" s="54"/>
      <c r="N13" s="54">
        <v>0</v>
      </c>
      <c r="O13" s="54">
        <v>24</v>
      </c>
      <c r="P13" s="54">
        <v>23</v>
      </c>
      <c r="Q13" s="54">
        <v>26</v>
      </c>
      <c r="R13" s="54">
        <f t="shared" si="0"/>
        <v>3</v>
      </c>
      <c r="S13" s="108">
        <f t="shared" si="1"/>
        <v>0.13043478260869557</v>
      </c>
      <c r="T13" s="1"/>
    </row>
    <row r="14" spans="1:20" s="51" customFormat="1" ht="15" x14ac:dyDescent="0.25">
      <c r="A14" s="32">
        <v>2068</v>
      </c>
      <c r="B14" s="110" t="s">
        <v>623</v>
      </c>
      <c r="C14" s="54">
        <v>10</v>
      </c>
      <c r="D14" s="54">
        <v>11</v>
      </c>
      <c r="E14" s="54">
        <v>9</v>
      </c>
      <c r="F14" s="54">
        <v>8</v>
      </c>
      <c r="G14" s="54">
        <v>10</v>
      </c>
      <c r="H14" s="54">
        <v>8</v>
      </c>
      <c r="I14" s="54">
        <v>9</v>
      </c>
      <c r="J14" s="37">
        <v>11</v>
      </c>
      <c r="K14" s="54">
        <v>18</v>
      </c>
      <c r="L14" s="54">
        <v>22</v>
      </c>
      <c r="M14" s="54">
        <v>17</v>
      </c>
      <c r="N14" s="54">
        <v>11</v>
      </c>
      <c r="O14" s="54">
        <v>12</v>
      </c>
      <c r="P14" s="54">
        <v>8</v>
      </c>
      <c r="Q14" s="54">
        <v>9</v>
      </c>
      <c r="R14" s="54">
        <f t="shared" si="0"/>
        <v>1</v>
      </c>
      <c r="S14" s="108">
        <f t="shared" si="1"/>
        <v>0.125</v>
      </c>
      <c r="T14" s="1"/>
    </row>
    <row r="15" spans="1:20" s="51" customFormat="1" ht="15" x14ac:dyDescent="0.25">
      <c r="A15" s="32">
        <v>23411</v>
      </c>
      <c r="B15" s="110" t="s">
        <v>653</v>
      </c>
      <c r="C15" s="54">
        <v>42</v>
      </c>
      <c r="D15" s="54">
        <v>45</v>
      </c>
      <c r="E15" s="54">
        <v>38</v>
      </c>
      <c r="F15" s="54">
        <v>34</v>
      </c>
      <c r="G15" s="54">
        <v>34</v>
      </c>
      <c r="H15" s="54">
        <v>40</v>
      </c>
      <c r="I15" s="54">
        <v>46</v>
      </c>
      <c r="J15" s="37">
        <v>54</v>
      </c>
      <c r="K15" s="54">
        <v>57</v>
      </c>
      <c r="L15" s="54">
        <v>55</v>
      </c>
      <c r="M15" s="54">
        <v>51</v>
      </c>
      <c r="N15" s="54">
        <v>57</v>
      </c>
      <c r="O15" s="54">
        <v>40</v>
      </c>
      <c r="P15" s="54">
        <v>37</v>
      </c>
      <c r="Q15" s="54">
        <v>41</v>
      </c>
      <c r="R15" s="54">
        <f t="shared" si="0"/>
        <v>4</v>
      </c>
      <c r="S15" s="108">
        <f t="shared" si="1"/>
        <v>0.10810810810810811</v>
      </c>
      <c r="T15" s="1"/>
    </row>
    <row r="16" spans="1:20" s="51" customFormat="1" ht="15" x14ac:dyDescent="0.25">
      <c r="A16" s="32">
        <v>2071</v>
      </c>
      <c r="B16" s="109" t="s">
        <v>664</v>
      </c>
      <c r="C16" s="54">
        <v>100</v>
      </c>
      <c r="D16" s="54">
        <v>105</v>
      </c>
      <c r="E16" s="54">
        <v>106</v>
      </c>
      <c r="F16" s="54">
        <v>108</v>
      </c>
      <c r="G16" s="54">
        <v>100</v>
      </c>
      <c r="H16" s="54">
        <v>100</v>
      </c>
      <c r="I16" s="54">
        <v>102</v>
      </c>
      <c r="J16" s="37">
        <v>90</v>
      </c>
      <c r="K16" s="54">
        <v>94</v>
      </c>
      <c r="L16" s="54">
        <v>82</v>
      </c>
      <c r="M16" s="54">
        <v>82</v>
      </c>
      <c r="N16" s="54">
        <v>71</v>
      </c>
      <c r="O16" s="54">
        <v>65</v>
      </c>
      <c r="P16" s="54">
        <v>65</v>
      </c>
      <c r="Q16" s="54">
        <v>72</v>
      </c>
      <c r="R16" s="54">
        <f t="shared" si="0"/>
        <v>7</v>
      </c>
      <c r="S16" s="108">
        <f t="shared" si="1"/>
        <v>0.10769230769230775</v>
      </c>
      <c r="T16" s="1"/>
    </row>
    <row r="17" spans="1:20" s="51" customFormat="1" ht="15" x14ac:dyDescent="0.25">
      <c r="A17" s="32">
        <v>2098</v>
      </c>
      <c r="B17" s="206" t="s">
        <v>1450</v>
      </c>
      <c r="C17" s="54">
        <v>80</v>
      </c>
      <c r="D17" s="54">
        <v>79</v>
      </c>
      <c r="E17" s="54">
        <v>69</v>
      </c>
      <c r="F17" s="54">
        <v>72</v>
      </c>
      <c r="G17" s="54">
        <v>73</v>
      </c>
      <c r="H17" s="54">
        <v>77</v>
      </c>
      <c r="I17" s="54">
        <v>74</v>
      </c>
      <c r="J17" s="37">
        <v>74</v>
      </c>
      <c r="K17" s="54">
        <v>75</v>
      </c>
      <c r="L17" s="54">
        <v>65</v>
      </c>
      <c r="M17" s="54">
        <v>67</v>
      </c>
      <c r="N17" s="54">
        <v>64</v>
      </c>
      <c r="O17" s="54">
        <v>59</v>
      </c>
      <c r="P17" s="54">
        <v>47</v>
      </c>
      <c r="Q17" s="54">
        <v>51</v>
      </c>
      <c r="R17" s="54">
        <f t="shared" si="0"/>
        <v>4</v>
      </c>
      <c r="S17" s="108">
        <f t="shared" si="1"/>
        <v>8.5106382978723305E-2</v>
      </c>
      <c r="T17" s="1"/>
    </row>
    <row r="18" spans="1:20" s="51" customFormat="1" ht="15" x14ac:dyDescent="0.25">
      <c r="A18" s="32">
        <v>2065</v>
      </c>
      <c r="B18" s="109" t="s">
        <v>631</v>
      </c>
      <c r="C18" s="54">
        <v>34</v>
      </c>
      <c r="D18" s="54">
        <v>32</v>
      </c>
      <c r="E18" s="54">
        <v>43</v>
      </c>
      <c r="F18" s="54">
        <v>57</v>
      </c>
      <c r="G18" s="54">
        <v>53</v>
      </c>
      <c r="H18" s="54">
        <v>54</v>
      </c>
      <c r="I18" s="54">
        <v>56</v>
      </c>
      <c r="J18" s="37">
        <v>52</v>
      </c>
      <c r="K18" s="54">
        <v>49</v>
      </c>
      <c r="L18" s="54">
        <v>49</v>
      </c>
      <c r="M18" s="54">
        <v>48</v>
      </c>
      <c r="N18" s="54">
        <v>46</v>
      </c>
      <c r="O18" s="54">
        <v>47</v>
      </c>
      <c r="P18" s="54">
        <v>59</v>
      </c>
      <c r="Q18" s="54">
        <v>64</v>
      </c>
      <c r="R18" s="54">
        <f t="shared" si="0"/>
        <v>5</v>
      </c>
      <c r="S18" s="108">
        <f t="shared" si="1"/>
        <v>8.4745762711864403E-2</v>
      </c>
      <c r="T18" s="1"/>
    </row>
    <row r="19" spans="1:20" s="51" customFormat="1" ht="15" x14ac:dyDescent="0.25">
      <c r="A19" s="32">
        <v>2066</v>
      </c>
      <c r="B19" s="206" t="s">
        <v>662</v>
      </c>
      <c r="C19" s="54">
        <v>29</v>
      </c>
      <c r="D19" s="54">
        <v>24</v>
      </c>
      <c r="E19" s="54">
        <v>27</v>
      </c>
      <c r="F19" s="54">
        <v>27</v>
      </c>
      <c r="G19" s="54">
        <v>30</v>
      </c>
      <c r="H19" s="54">
        <v>24</v>
      </c>
      <c r="I19" s="54">
        <v>25</v>
      </c>
      <c r="J19" s="37">
        <v>26</v>
      </c>
      <c r="K19" s="54">
        <v>22</v>
      </c>
      <c r="L19" s="54">
        <v>19</v>
      </c>
      <c r="M19" s="54">
        <v>16</v>
      </c>
      <c r="N19" s="54">
        <v>16</v>
      </c>
      <c r="O19" s="54">
        <v>18</v>
      </c>
      <c r="P19" s="54">
        <v>15</v>
      </c>
      <c r="Q19" s="54">
        <v>16</v>
      </c>
      <c r="R19" s="54">
        <f t="shared" si="0"/>
        <v>1</v>
      </c>
      <c r="S19" s="108">
        <f t="shared" si="1"/>
        <v>6.6666666666666652E-2</v>
      </c>
      <c r="T19" s="1"/>
    </row>
    <row r="20" spans="1:20" s="51" customFormat="1" ht="15" x14ac:dyDescent="0.25">
      <c r="A20" s="32">
        <v>90048</v>
      </c>
      <c r="B20" s="111" t="s">
        <v>626</v>
      </c>
      <c r="C20" s="54"/>
      <c r="D20" s="54"/>
      <c r="E20" s="54"/>
      <c r="F20" s="54"/>
      <c r="G20" s="54"/>
      <c r="H20" s="54"/>
      <c r="I20" s="54"/>
      <c r="J20" s="112">
        <v>0</v>
      </c>
      <c r="K20" s="54">
        <v>23</v>
      </c>
      <c r="L20" s="54">
        <v>30</v>
      </c>
      <c r="M20" s="54">
        <v>33</v>
      </c>
      <c r="N20" s="54">
        <v>32</v>
      </c>
      <c r="O20" s="54">
        <v>27</v>
      </c>
      <c r="P20" s="54">
        <v>30</v>
      </c>
      <c r="Q20" s="54">
        <v>31</v>
      </c>
      <c r="R20" s="54">
        <f t="shared" si="0"/>
        <v>1</v>
      </c>
      <c r="S20" s="108">
        <f t="shared" si="1"/>
        <v>3.3333333333333437E-2</v>
      </c>
      <c r="T20" s="1"/>
    </row>
    <row r="21" spans="1:20" s="51" customFormat="1" ht="15" x14ac:dyDescent="0.25">
      <c r="A21" s="32">
        <v>2080</v>
      </c>
      <c r="B21" s="110" t="s">
        <v>659</v>
      </c>
      <c r="C21" s="54">
        <v>26</v>
      </c>
      <c r="D21" s="54">
        <v>35</v>
      </c>
      <c r="E21" s="54">
        <v>33</v>
      </c>
      <c r="F21" s="54">
        <v>33</v>
      </c>
      <c r="G21" s="54">
        <v>38</v>
      </c>
      <c r="H21" s="54">
        <v>35</v>
      </c>
      <c r="I21" s="54">
        <v>33</v>
      </c>
      <c r="J21" s="37">
        <v>33</v>
      </c>
      <c r="K21" s="54">
        <v>30</v>
      </c>
      <c r="L21" s="54">
        <v>29</v>
      </c>
      <c r="M21" s="54">
        <v>19</v>
      </c>
      <c r="N21" s="54">
        <v>33</v>
      </c>
      <c r="O21" s="54">
        <v>38</v>
      </c>
      <c r="P21" s="54">
        <v>30</v>
      </c>
      <c r="Q21" s="54">
        <v>31</v>
      </c>
      <c r="R21" s="54">
        <f t="shared" si="0"/>
        <v>1</v>
      </c>
      <c r="S21" s="108">
        <f t="shared" si="1"/>
        <v>3.3333333333333437E-2</v>
      </c>
      <c r="T21" s="1"/>
    </row>
    <row r="22" spans="1:20" s="51" customFormat="1" ht="15" x14ac:dyDescent="0.25">
      <c r="A22" s="32">
        <v>50602</v>
      </c>
      <c r="B22" s="111" t="s">
        <v>628</v>
      </c>
      <c r="C22" s="54">
        <v>20</v>
      </c>
      <c r="D22" s="54">
        <v>18</v>
      </c>
      <c r="E22" s="54">
        <v>18</v>
      </c>
      <c r="F22" s="54">
        <v>20</v>
      </c>
      <c r="G22" s="54">
        <v>26</v>
      </c>
      <c r="H22" s="54">
        <v>29</v>
      </c>
      <c r="I22" s="54">
        <v>29</v>
      </c>
      <c r="J22" s="37">
        <v>33</v>
      </c>
      <c r="K22" s="54">
        <v>31</v>
      </c>
      <c r="L22" s="54">
        <v>33</v>
      </c>
      <c r="M22" s="54">
        <v>28</v>
      </c>
      <c r="N22" s="54">
        <v>29</v>
      </c>
      <c r="O22" s="54">
        <v>34</v>
      </c>
      <c r="P22" s="54">
        <v>38</v>
      </c>
      <c r="Q22" s="54">
        <v>39</v>
      </c>
      <c r="R22" s="54">
        <f t="shared" si="0"/>
        <v>1</v>
      </c>
      <c r="S22" s="108">
        <f t="shared" si="1"/>
        <v>2.6315789473684292E-2</v>
      </c>
      <c r="T22" s="1"/>
    </row>
    <row r="23" spans="1:20" s="51" customFormat="1" ht="15" x14ac:dyDescent="0.25">
      <c r="A23" s="32">
        <v>29110</v>
      </c>
      <c r="B23" s="110" t="s">
        <v>643</v>
      </c>
      <c r="C23" s="54">
        <v>14</v>
      </c>
      <c r="D23" s="54">
        <v>19</v>
      </c>
      <c r="E23" s="54">
        <v>23</v>
      </c>
      <c r="F23" s="54">
        <v>26</v>
      </c>
      <c r="G23" s="54">
        <v>31</v>
      </c>
      <c r="H23" s="54">
        <v>35</v>
      </c>
      <c r="I23" s="54">
        <v>36</v>
      </c>
      <c r="J23" s="37">
        <v>22</v>
      </c>
      <c r="K23" s="54">
        <v>22</v>
      </c>
      <c r="L23" s="54">
        <v>20</v>
      </c>
      <c r="M23" s="54">
        <v>21</v>
      </c>
      <c r="N23" s="54">
        <v>35</v>
      </c>
      <c r="O23" s="54">
        <v>40</v>
      </c>
      <c r="P23" s="54">
        <v>39</v>
      </c>
      <c r="Q23" s="54">
        <v>40</v>
      </c>
      <c r="R23" s="54">
        <f t="shared" si="0"/>
        <v>1</v>
      </c>
      <c r="S23" s="108">
        <f t="shared" si="1"/>
        <v>2.564102564102555E-2</v>
      </c>
      <c r="T23" s="1"/>
    </row>
    <row r="24" spans="1:20" s="51" customFormat="1" ht="15" x14ac:dyDescent="0.25">
      <c r="A24" s="32">
        <v>2073</v>
      </c>
      <c r="B24" s="111" t="s">
        <v>635</v>
      </c>
      <c r="C24" s="54">
        <v>49</v>
      </c>
      <c r="D24" s="54">
        <v>44</v>
      </c>
      <c r="E24" s="54">
        <v>58</v>
      </c>
      <c r="F24" s="54">
        <v>57</v>
      </c>
      <c r="G24" s="54">
        <v>54</v>
      </c>
      <c r="H24" s="54">
        <v>49</v>
      </c>
      <c r="I24" s="54">
        <v>52</v>
      </c>
      <c r="J24" s="37">
        <v>49</v>
      </c>
      <c r="K24" s="54">
        <v>47</v>
      </c>
      <c r="L24" s="54">
        <v>49</v>
      </c>
      <c r="M24" s="54">
        <v>46</v>
      </c>
      <c r="N24" s="54">
        <v>48</v>
      </c>
      <c r="O24" s="54">
        <v>43</v>
      </c>
      <c r="P24" s="54">
        <v>40</v>
      </c>
      <c r="Q24" s="54">
        <v>41</v>
      </c>
      <c r="R24" s="54">
        <f t="shared" si="0"/>
        <v>1</v>
      </c>
      <c r="S24" s="108">
        <f t="shared" si="1"/>
        <v>2.4999999999999911E-2</v>
      </c>
      <c r="T24" s="1"/>
    </row>
    <row r="25" spans="1:20" s="51" customFormat="1" ht="15" x14ac:dyDescent="0.25">
      <c r="A25" s="32">
        <v>79071</v>
      </c>
      <c r="B25" s="113" t="s">
        <v>1546</v>
      </c>
      <c r="C25" s="54">
        <v>35</v>
      </c>
      <c r="D25" s="54">
        <v>31</v>
      </c>
      <c r="E25" s="54">
        <v>39</v>
      </c>
      <c r="F25" s="54">
        <v>37</v>
      </c>
      <c r="G25" s="54">
        <v>39</v>
      </c>
      <c r="H25" s="54">
        <v>40</v>
      </c>
      <c r="I25" s="242">
        <v>45</v>
      </c>
      <c r="J25" s="37">
        <v>46</v>
      </c>
      <c r="K25" s="54">
        <v>39</v>
      </c>
      <c r="L25" s="54">
        <v>46</v>
      </c>
      <c r="M25" s="54">
        <v>33</v>
      </c>
      <c r="N25" s="54">
        <v>29</v>
      </c>
      <c r="O25" s="54">
        <v>34</v>
      </c>
      <c r="P25" s="54">
        <v>29</v>
      </c>
      <c r="Q25" s="54">
        <v>29</v>
      </c>
      <c r="R25" s="54">
        <f t="shared" si="0"/>
        <v>0</v>
      </c>
      <c r="S25" s="108">
        <f t="shared" si="1"/>
        <v>0</v>
      </c>
      <c r="T25" s="1"/>
    </row>
    <row r="26" spans="1:20" s="51" customFormat="1" ht="15" x14ac:dyDescent="0.25">
      <c r="A26" s="32">
        <v>2093</v>
      </c>
      <c r="B26" s="206" t="s">
        <v>1445</v>
      </c>
      <c r="C26" s="54">
        <v>27</v>
      </c>
      <c r="D26" s="54">
        <v>27</v>
      </c>
      <c r="E26" s="54">
        <v>28</v>
      </c>
      <c r="F26" s="54">
        <v>24</v>
      </c>
      <c r="G26" s="54">
        <v>25</v>
      </c>
      <c r="H26" s="54">
        <v>23</v>
      </c>
      <c r="I26" s="54">
        <v>25</v>
      </c>
      <c r="J26" s="37">
        <v>26</v>
      </c>
      <c r="K26" s="54">
        <v>28</v>
      </c>
      <c r="L26" s="54">
        <v>25</v>
      </c>
      <c r="M26" s="54">
        <v>23</v>
      </c>
      <c r="N26" s="54">
        <v>23</v>
      </c>
      <c r="O26" s="54">
        <v>18</v>
      </c>
      <c r="P26" s="54">
        <v>22</v>
      </c>
      <c r="Q26" s="54">
        <v>22</v>
      </c>
      <c r="R26" s="54">
        <f t="shared" si="0"/>
        <v>0</v>
      </c>
      <c r="S26" s="108">
        <f t="shared" si="1"/>
        <v>0</v>
      </c>
      <c r="T26" s="1"/>
    </row>
    <row r="27" spans="1:20" s="51" customFormat="1" ht="15" x14ac:dyDescent="0.25">
      <c r="A27" s="205">
        <v>2089</v>
      </c>
      <c r="B27" s="111" t="s">
        <v>638</v>
      </c>
      <c r="C27" s="54">
        <v>19</v>
      </c>
      <c r="D27" s="54">
        <v>19</v>
      </c>
      <c r="E27" s="54">
        <v>18</v>
      </c>
      <c r="F27" s="54">
        <v>18</v>
      </c>
      <c r="G27" s="54">
        <v>20</v>
      </c>
      <c r="H27" s="54">
        <v>21</v>
      </c>
      <c r="I27" s="54">
        <v>18</v>
      </c>
      <c r="J27" s="37">
        <v>21</v>
      </c>
      <c r="K27" s="54">
        <v>17</v>
      </c>
      <c r="L27" s="54">
        <v>18</v>
      </c>
      <c r="M27" s="54">
        <v>18</v>
      </c>
      <c r="N27" s="54">
        <v>17</v>
      </c>
      <c r="O27" s="54">
        <v>18</v>
      </c>
      <c r="P27" s="54">
        <v>19</v>
      </c>
      <c r="Q27" s="54">
        <v>19</v>
      </c>
      <c r="R27" s="54">
        <f t="shared" si="0"/>
        <v>0</v>
      </c>
      <c r="S27" s="108">
        <f t="shared" si="1"/>
        <v>0</v>
      </c>
      <c r="T27" s="1"/>
    </row>
    <row r="28" spans="1:20" s="51" customFormat="1" ht="15" x14ac:dyDescent="0.25">
      <c r="A28" s="32">
        <v>2072</v>
      </c>
      <c r="B28" s="109" t="s">
        <v>627</v>
      </c>
      <c r="C28" s="54">
        <v>20</v>
      </c>
      <c r="D28" s="54">
        <v>17</v>
      </c>
      <c r="E28" s="54">
        <v>14</v>
      </c>
      <c r="F28" s="54">
        <v>15</v>
      </c>
      <c r="G28" s="54">
        <v>17</v>
      </c>
      <c r="H28" s="54">
        <v>18</v>
      </c>
      <c r="I28" s="54">
        <v>12</v>
      </c>
      <c r="J28" s="37">
        <v>13</v>
      </c>
      <c r="K28" s="54">
        <v>12</v>
      </c>
      <c r="L28" s="54">
        <v>14</v>
      </c>
      <c r="M28" s="54">
        <v>13</v>
      </c>
      <c r="N28" s="54">
        <v>14</v>
      </c>
      <c r="O28" s="54">
        <v>14</v>
      </c>
      <c r="P28" s="54">
        <v>18</v>
      </c>
      <c r="Q28" s="54">
        <v>18</v>
      </c>
      <c r="R28" s="54">
        <f t="shared" si="0"/>
        <v>0</v>
      </c>
      <c r="S28" s="108">
        <f t="shared" si="1"/>
        <v>0</v>
      </c>
      <c r="T28" s="1"/>
    </row>
    <row r="29" spans="1:20" s="51" customFormat="1" ht="15" x14ac:dyDescent="0.25">
      <c r="A29" s="32">
        <v>21591</v>
      </c>
      <c r="B29" s="110" t="s">
        <v>637</v>
      </c>
      <c r="C29" s="54">
        <v>34</v>
      </c>
      <c r="D29" s="54">
        <v>26</v>
      </c>
      <c r="E29" s="54">
        <v>27</v>
      </c>
      <c r="F29" s="54">
        <v>28</v>
      </c>
      <c r="G29" s="54">
        <v>17</v>
      </c>
      <c r="H29" s="54">
        <v>18</v>
      </c>
      <c r="I29" s="54">
        <v>17</v>
      </c>
      <c r="J29" s="37">
        <v>17</v>
      </c>
      <c r="K29" s="54">
        <v>16</v>
      </c>
      <c r="L29" s="54">
        <v>16</v>
      </c>
      <c r="M29" s="54">
        <v>14</v>
      </c>
      <c r="N29" s="54">
        <v>13</v>
      </c>
      <c r="O29" s="54">
        <v>10</v>
      </c>
      <c r="P29" s="54">
        <v>11</v>
      </c>
      <c r="Q29" s="54">
        <v>11</v>
      </c>
      <c r="R29" s="54">
        <f t="shared" si="0"/>
        <v>0</v>
      </c>
      <c r="S29" s="108">
        <f t="shared" si="1"/>
        <v>0</v>
      </c>
      <c r="T29" s="1"/>
    </row>
    <row r="30" spans="1:20" s="51" customFormat="1" ht="15" x14ac:dyDescent="0.25">
      <c r="A30" s="32">
        <v>2059</v>
      </c>
      <c r="B30" s="111" t="s">
        <v>632</v>
      </c>
      <c r="C30" s="54">
        <v>14</v>
      </c>
      <c r="D30" s="54">
        <v>9</v>
      </c>
      <c r="E30" s="54">
        <v>9</v>
      </c>
      <c r="F30" s="54">
        <v>8</v>
      </c>
      <c r="G30" s="54">
        <v>10</v>
      </c>
      <c r="H30" s="54">
        <v>10</v>
      </c>
      <c r="I30" s="54">
        <v>10</v>
      </c>
      <c r="J30" s="37">
        <v>10</v>
      </c>
      <c r="K30" s="54">
        <v>10</v>
      </c>
      <c r="L30" s="54">
        <v>11</v>
      </c>
      <c r="M30" s="54">
        <v>11</v>
      </c>
      <c r="N30" s="54">
        <v>13</v>
      </c>
      <c r="O30" s="54">
        <v>9</v>
      </c>
      <c r="P30" s="54">
        <v>10</v>
      </c>
      <c r="Q30" s="54">
        <v>10</v>
      </c>
      <c r="R30" s="54">
        <f t="shared" si="0"/>
        <v>0</v>
      </c>
      <c r="S30" s="108">
        <f t="shared" si="1"/>
        <v>0</v>
      </c>
      <c r="T30" s="1"/>
    </row>
    <row r="31" spans="1:20" s="51" customFormat="1" ht="15" x14ac:dyDescent="0.25">
      <c r="A31" s="32">
        <v>2094</v>
      </c>
      <c r="B31" s="110" t="s">
        <v>634</v>
      </c>
      <c r="C31" s="54">
        <v>23</v>
      </c>
      <c r="D31" s="54">
        <v>21</v>
      </c>
      <c r="E31" s="54">
        <v>19</v>
      </c>
      <c r="F31" s="54">
        <v>17</v>
      </c>
      <c r="G31" s="54">
        <v>17</v>
      </c>
      <c r="H31" s="54">
        <v>14</v>
      </c>
      <c r="I31" s="54">
        <v>13</v>
      </c>
      <c r="J31" s="37">
        <v>11</v>
      </c>
      <c r="K31" s="54">
        <v>11</v>
      </c>
      <c r="L31" s="54">
        <v>12</v>
      </c>
      <c r="M31" s="54">
        <v>12</v>
      </c>
      <c r="N31" s="54">
        <v>12</v>
      </c>
      <c r="O31" s="54">
        <v>10</v>
      </c>
      <c r="P31" s="54">
        <v>10</v>
      </c>
      <c r="Q31" s="54">
        <v>10</v>
      </c>
      <c r="R31" s="54">
        <f t="shared" si="0"/>
        <v>0</v>
      </c>
      <c r="S31" s="108">
        <f t="shared" si="1"/>
        <v>0</v>
      </c>
      <c r="T31" s="1"/>
    </row>
    <row r="32" spans="1:20" s="51" customFormat="1" ht="15" x14ac:dyDescent="0.25">
      <c r="A32" s="32">
        <v>52338</v>
      </c>
      <c r="B32" s="111" t="s">
        <v>668</v>
      </c>
      <c r="C32" s="54">
        <v>14</v>
      </c>
      <c r="D32" s="54">
        <v>9</v>
      </c>
      <c r="E32" s="54">
        <v>21</v>
      </c>
      <c r="F32" s="54">
        <v>15</v>
      </c>
      <c r="G32" s="54">
        <v>15</v>
      </c>
      <c r="H32" s="54">
        <v>11</v>
      </c>
      <c r="I32" s="54">
        <v>12</v>
      </c>
      <c r="J32" s="37">
        <v>13</v>
      </c>
      <c r="K32" s="54">
        <v>10</v>
      </c>
      <c r="L32" s="54">
        <v>9</v>
      </c>
      <c r="M32" s="54">
        <v>8</v>
      </c>
      <c r="N32" s="54">
        <v>9</v>
      </c>
      <c r="O32" s="54">
        <v>7</v>
      </c>
      <c r="P32" s="54">
        <v>7</v>
      </c>
      <c r="Q32" s="54">
        <v>7</v>
      </c>
      <c r="R32" s="54">
        <f t="shared" si="0"/>
        <v>0</v>
      </c>
      <c r="S32" s="108">
        <f t="shared" si="1"/>
        <v>0</v>
      </c>
      <c r="T32" s="1"/>
    </row>
    <row r="33" spans="1:20" s="51" customFormat="1" ht="15" x14ac:dyDescent="0.25">
      <c r="A33" s="32">
        <v>221937</v>
      </c>
      <c r="B33" s="195" t="s">
        <v>47</v>
      </c>
      <c r="C33" s="54"/>
      <c r="D33" s="54"/>
      <c r="E33" s="54"/>
      <c r="F33" s="54"/>
      <c r="G33" s="54"/>
      <c r="H33" s="54"/>
      <c r="I33" s="54"/>
      <c r="J33" s="37"/>
      <c r="K33" s="54"/>
      <c r="L33" s="54">
        <v>0</v>
      </c>
      <c r="M33" s="54">
        <v>11</v>
      </c>
      <c r="N33" s="54">
        <v>12</v>
      </c>
      <c r="O33" s="54">
        <v>12</v>
      </c>
      <c r="P33" s="54">
        <v>6</v>
      </c>
      <c r="Q33" s="54">
        <v>6</v>
      </c>
      <c r="R33" s="54">
        <f t="shared" si="0"/>
        <v>0</v>
      </c>
      <c r="S33" s="108">
        <f t="shared" si="1"/>
        <v>0</v>
      </c>
      <c r="T33" s="1" t="s">
        <v>53</v>
      </c>
    </row>
    <row r="34" spans="1:20" s="51" customFormat="1" ht="15" x14ac:dyDescent="0.25">
      <c r="A34" s="32">
        <v>2097</v>
      </c>
      <c r="B34" s="110" t="s">
        <v>650</v>
      </c>
      <c r="C34" s="54">
        <v>8</v>
      </c>
      <c r="D34" s="54">
        <v>5</v>
      </c>
      <c r="E34" s="54">
        <v>5</v>
      </c>
      <c r="F34" s="54">
        <v>7</v>
      </c>
      <c r="G34" s="54">
        <v>7</v>
      </c>
      <c r="H34" s="54">
        <v>8</v>
      </c>
      <c r="I34" s="54">
        <v>7</v>
      </c>
      <c r="J34" s="37">
        <v>6</v>
      </c>
      <c r="K34" s="54">
        <v>6</v>
      </c>
      <c r="L34" s="54">
        <v>5</v>
      </c>
      <c r="M34" s="54">
        <v>4</v>
      </c>
      <c r="N34" s="54">
        <v>4</v>
      </c>
      <c r="O34" s="54">
        <v>3</v>
      </c>
      <c r="P34" s="54">
        <v>3</v>
      </c>
      <c r="Q34" s="54">
        <v>3</v>
      </c>
      <c r="R34" s="54">
        <f t="shared" si="0"/>
        <v>0</v>
      </c>
      <c r="S34" s="108">
        <f t="shared" si="1"/>
        <v>0</v>
      </c>
      <c r="T34" s="1"/>
    </row>
    <row r="35" spans="1:20" s="51" customFormat="1" ht="15" x14ac:dyDescent="0.25">
      <c r="A35" s="32">
        <v>2062</v>
      </c>
      <c r="B35" s="206" t="s">
        <v>641</v>
      </c>
      <c r="C35" s="54">
        <v>248</v>
      </c>
      <c r="D35" s="54">
        <v>233</v>
      </c>
      <c r="E35" s="54">
        <v>228</v>
      </c>
      <c r="F35" s="54">
        <v>252</v>
      </c>
      <c r="G35" s="54">
        <v>253</v>
      </c>
      <c r="H35" s="54">
        <v>251</v>
      </c>
      <c r="I35" s="54">
        <v>251</v>
      </c>
      <c r="J35" s="37">
        <v>244</v>
      </c>
      <c r="K35" s="54">
        <v>247</v>
      </c>
      <c r="L35" s="54">
        <v>237</v>
      </c>
      <c r="M35" s="54">
        <v>223</v>
      </c>
      <c r="N35" s="54">
        <v>213</v>
      </c>
      <c r="O35" s="54">
        <v>221</v>
      </c>
      <c r="P35" s="54">
        <v>209</v>
      </c>
      <c r="Q35" s="54">
        <v>208</v>
      </c>
      <c r="R35" s="54">
        <f t="shared" ref="R35:R52" si="2">Q35-P35</f>
        <v>-1</v>
      </c>
      <c r="S35" s="108">
        <f t="shared" si="1"/>
        <v>-4.784688995215336E-3</v>
      </c>
      <c r="T35" s="1"/>
    </row>
    <row r="36" spans="1:20" s="51" customFormat="1" ht="15" x14ac:dyDescent="0.25">
      <c r="A36" s="32">
        <v>22257</v>
      </c>
      <c r="B36" s="114" t="s">
        <v>652</v>
      </c>
      <c r="C36" s="54">
        <v>42</v>
      </c>
      <c r="D36" s="54">
        <v>42</v>
      </c>
      <c r="E36" s="54">
        <v>44</v>
      </c>
      <c r="F36" s="54">
        <v>49</v>
      </c>
      <c r="G36" s="54">
        <v>51</v>
      </c>
      <c r="H36" s="54">
        <v>48</v>
      </c>
      <c r="I36" s="54">
        <v>53</v>
      </c>
      <c r="J36" s="37">
        <v>48</v>
      </c>
      <c r="K36" s="54">
        <v>46</v>
      </c>
      <c r="L36" s="54">
        <v>43</v>
      </c>
      <c r="M36" s="54">
        <v>41</v>
      </c>
      <c r="N36" s="54">
        <v>39</v>
      </c>
      <c r="O36" s="54">
        <v>40</v>
      </c>
      <c r="P36" s="54">
        <v>43</v>
      </c>
      <c r="Q36" s="54">
        <v>42</v>
      </c>
      <c r="R36" s="54">
        <f t="shared" si="2"/>
        <v>-1</v>
      </c>
      <c r="S36" s="108">
        <f t="shared" ref="S36:S52" si="3">(Q36/P36)-1</f>
        <v>-2.3255813953488413E-2</v>
      </c>
      <c r="T36" s="1"/>
    </row>
    <row r="37" spans="1:20" s="51" customFormat="1" ht="15" x14ac:dyDescent="0.25">
      <c r="A37" s="32">
        <v>2099</v>
      </c>
      <c r="B37" s="109" t="s">
        <v>639</v>
      </c>
      <c r="C37" s="54">
        <v>47</v>
      </c>
      <c r="D37" s="54">
        <v>41</v>
      </c>
      <c r="E37" s="54">
        <v>37</v>
      </c>
      <c r="F37" s="54">
        <v>32</v>
      </c>
      <c r="G37" s="54">
        <v>33</v>
      </c>
      <c r="H37" s="54">
        <v>42</v>
      </c>
      <c r="I37" s="54">
        <v>46</v>
      </c>
      <c r="J37" s="37">
        <v>49</v>
      </c>
      <c r="K37" s="54">
        <v>49</v>
      </c>
      <c r="L37" s="54">
        <v>49</v>
      </c>
      <c r="M37" s="54">
        <v>47</v>
      </c>
      <c r="N37" s="54">
        <v>40</v>
      </c>
      <c r="O37" s="54">
        <v>33</v>
      </c>
      <c r="P37" s="54">
        <v>38</v>
      </c>
      <c r="Q37" s="54">
        <v>37</v>
      </c>
      <c r="R37" s="54">
        <f t="shared" si="2"/>
        <v>-1</v>
      </c>
      <c r="S37" s="108">
        <f t="shared" si="3"/>
        <v>-2.6315789473684181E-2</v>
      </c>
      <c r="T37" s="1"/>
    </row>
    <row r="38" spans="1:20" s="51" customFormat="1" ht="15" x14ac:dyDescent="0.25">
      <c r="A38" s="32">
        <v>2095</v>
      </c>
      <c r="B38" s="111" t="s">
        <v>642</v>
      </c>
      <c r="C38" s="54">
        <v>48</v>
      </c>
      <c r="D38" s="54">
        <v>51</v>
      </c>
      <c r="E38" s="54">
        <v>48</v>
      </c>
      <c r="F38" s="54">
        <v>55</v>
      </c>
      <c r="G38" s="54">
        <v>57</v>
      </c>
      <c r="H38" s="54">
        <v>51</v>
      </c>
      <c r="I38" s="54">
        <v>49</v>
      </c>
      <c r="J38" s="37">
        <v>45</v>
      </c>
      <c r="K38" s="54">
        <v>38</v>
      </c>
      <c r="L38" s="54">
        <v>39</v>
      </c>
      <c r="M38" s="54">
        <v>33</v>
      </c>
      <c r="N38" s="54">
        <v>41</v>
      </c>
      <c r="O38" s="54">
        <v>34</v>
      </c>
      <c r="P38" s="54">
        <v>27</v>
      </c>
      <c r="Q38" s="54">
        <v>26</v>
      </c>
      <c r="R38" s="54">
        <f t="shared" si="2"/>
        <v>-1</v>
      </c>
      <c r="S38" s="108">
        <f t="shared" si="3"/>
        <v>-3.703703703703709E-2</v>
      </c>
      <c r="T38" s="1"/>
    </row>
    <row r="39" spans="1:20" s="51" customFormat="1" ht="15" x14ac:dyDescent="0.25">
      <c r="A39" s="32">
        <v>225871</v>
      </c>
      <c r="B39" s="361" t="s">
        <v>1639</v>
      </c>
      <c r="C39" s="54"/>
      <c r="D39" s="54"/>
      <c r="E39" s="54"/>
      <c r="F39" s="54"/>
      <c r="G39" s="54"/>
      <c r="H39" s="54"/>
      <c r="I39" s="54"/>
      <c r="J39" s="37"/>
      <c r="K39" s="54"/>
      <c r="L39" s="54"/>
      <c r="M39" s="54"/>
      <c r="N39" s="54"/>
      <c r="O39" s="54">
        <v>0</v>
      </c>
      <c r="P39" s="54">
        <v>25</v>
      </c>
      <c r="Q39" s="54">
        <v>24</v>
      </c>
      <c r="R39" s="54">
        <f t="shared" si="2"/>
        <v>-1</v>
      </c>
      <c r="S39" s="108">
        <f t="shared" si="3"/>
        <v>-4.0000000000000036E-2</v>
      </c>
      <c r="T39" s="1"/>
    </row>
    <row r="40" spans="1:20" s="51" customFormat="1" ht="15" x14ac:dyDescent="0.25">
      <c r="A40" s="32">
        <v>2075</v>
      </c>
      <c r="B40" s="109" t="s">
        <v>636</v>
      </c>
      <c r="C40" s="54">
        <v>61</v>
      </c>
      <c r="D40" s="54">
        <v>60</v>
      </c>
      <c r="E40" s="54">
        <v>60</v>
      </c>
      <c r="F40" s="54">
        <v>60</v>
      </c>
      <c r="G40" s="54">
        <v>69</v>
      </c>
      <c r="H40" s="54">
        <v>76</v>
      </c>
      <c r="I40" s="54">
        <v>90</v>
      </c>
      <c r="J40" s="37">
        <v>109</v>
      </c>
      <c r="K40" s="54">
        <v>109</v>
      </c>
      <c r="L40" s="54">
        <v>98</v>
      </c>
      <c r="M40" s="54">
        <v>103</v>
      </c>
      <c r="N40" s="54">
        <v>103</v>
      </c>
      <c r="O40" s="54">
        <v>67</v>
      </c>
      <c r="P40" s="54">
        <v>64</v>
      </c>
      <c r="Q40" s="54">
        <v>60</v>
      </c>
      <c r="R40" s="54">
        <f t="shared" si="2"/>
        <v>-4</v>
      </c>
      <c r="S40" s="108">
        <f t="shared" si="3"/>
        <v>-6.25E-2</v>
      </c>
      <c r="T40" s="1"/>
    </row>
    <row r="41" spans="1:20" s="51" customFormat="1" ht="15" x14ac:dyDescent="0.25">
      <c r="A41" s="32">
        <v>2070</v>
      </c>
      <c r="B41" s="110" t="s">
        <v>646</v>
      </c>
      <c r="C41" s="54">
        <v>23</v>
      </c>
      <c r="D41" s="54">
        <v>22</v>
      </c>
      <c r="E41" s="54">
        <v>26</v>
      </c>
      <c r="F41" s="54">
        <v>25</v>
      </c>
      <c r="G41" s="54">
        <v>27</v>
      </c>
      <c r="H41" s="54">
        <v>27</v>
      </c>
      <c r="I41" s="54">
        <v>21</v>
      </c>
      <c r="J41" s="37">
        <v>20</v>
      </c>
      <c r="K41" s="54">
        <v>18</v>
      </c>
      <c r="L41" s="54">
        <v>19</v>
      </c>
      <c r="M41" s="54">
        <v>16</v>
      </c>
      <c r="N41" s="54">
        <v>16</v>
      </c>
      <c r="O41" s="54">
        <v>16</v>
      </c>
      <c r="P41" s="54">
        <v>15</v>
      </c>
      <c r="Q41" s="54">
        <v>14</v>
      </c>
      <c r="R41" s="54">
        <f t="shared" si="2"/>
        <v>-1</v>
      </c>
      <c r="S41" s="108">
        <f t="shared" si="3"/>
        <v>-6.6666666666666652E-2</v>
      </c>
      <c r="T41" s="1"/>
    </row>
    <row r="42" spans="1:20" s="51" customFormat="1" ht="15" x14ac:dyDescent="0.25">
      <c r="A42" s="32">
        <v>2082</v>
      </c>
      <c r="B42" s="114" t="s">
        <v>667</v>
      </c>
      <c r="C42" s="54">
        <v>52</v>
      </c>
      <c r="D42" s="54">
        <v>55</v>
      </c>
      <c r="E42" s="54">
        <v>57</v>
      </c>
      <c r="F42" s="54">
        <v>53</v>
      </c>
      <c r="G42" s="54">
        <v>55</v>
      </c>
      <c r="H42" s="54">
        <v>53</v>
      </c>
      <c r="I42" s="54">
        <v>53</v>
      </c>
      <c r="J42" s="37">
        <v>51</v>
      </c>
      <c r="K42" s="54">
        <v>55</v>
      </c>
      <c r="L42" s="54">
        <v>47</v>
      </c>
      <c r="M42" s="54">
        <v>40</v>
      </c>
      <c r="N42" s="54">
        <v>43</v>
      </c>
      <c r="O42" s="54">
        <v>45</v>
      </c>
      <c r="P42" s="54">
        <v>44</v>
      </c>
      <c r="Q42" s="54">
        <v>41</v>
      </c>
      <c r="R42" s="54">
        <f t="shared" si="2"/>
        <v>-3</v>
      </c>
      <c r="S42" s="108">
        <f t="shared" si="3"/>
        <v>-6.8181818181818232E-2</v>
      </c>
      <c r="T42" s="1"/>
    </row>
    <row r="43" spans="1:20" s="51" customFormat="1" ht="15" x14ac:dyDescent="0.25">
      <c r="A43" s="32">
        <v>2064</v>
      </c>
      <c r="B43" s="111" t="s">
        <v>669</v>
      </c>
      <c r="C43" s="54">
        <v>8</v>
      </c>
      <c r="D43" s="54">
        <v>8</v>
      </c>
      <c r="E43" s="54">
        <v>11</v>
      </c>
      <c r="F43" s="54">
        <v>8</v>
      </c>
      <c r="G43" s="54">
        <v>12</v>
      </c>
      <c r="H43" s="54">
        <v>20</v>
      </c>
      <c r="I43" s="54">
        <v>25</v>
      </c>
      <c r="J43" s="37">
        <v>24</v>
      </c>
      <c r="K43" s="54">
        <v>17</v>
      </c>
      <c r="L43" s="54">
        <v>13</v>
      </c>
      <c r="M43" s="54">
        <v>18</v>
      </c>
      <c r="N43" s="54">
        <v>20</v>
      </c>
      <c r="O43" s="54">
        <v>25</v>
      </c>
      <c r="P43" s="54">
        <v>28</v>
      </c>
      <c r="Q43" s="54">
        <v>26</v>
      </c>
      <c r="R43" s="54">
        <f t="shared" si="2"/>
        <v>-2</v>
      </c>
      <c r="S43" s="108">
        <f t="shared" si="3"/>
        <v>-7.1428571428571397E-2</v>
      </c>
      <c r="T43" s="1"/>
    </row>
    <row r="44" spans="1:20" s="51" customFormat="1" ht="15" x14ac:dyDescent="0.25">
      <c r="A44" s="32">
        <v>2100</v>
      </c>
      <c r="B44" s="111" t="s">
        <v>658</v>
      </c>
      <c r="C44" s="54">
        <v>42</v>
      </c>
      <c r="D44" s="54">
        <v>38</v>
      </c>
      <c r="E44" s="54">
        <v>35</v>
      </c>
      <c r="F44" s="54">
        <v>35</v>
      </c>
      <c r="G44" s="54">
        <v>29</v>
      </c>
      <c r="H44" s="54">
        <v>29</v>
      </c>
      <c r="I44" s="54">
        <v>33</v>
      </c>
      <c r="J44" s="37">
        <v>34</v>
      </c>
      <c r="K44" s="54">
        <v>33</v>
      </c>
      <c r="L44" s="54">
        <v>32</v>
      </c>
      <c r="M44" s="54">
        <v>32</v>
      </c>
      <c r="N44" s="54">
        <v>32</v>
      </c>
      <c r="O44" s="54">
        <v>28</v>
      </c>
      <c r="P44" s="54">
        <v>25</v>
      </c>
      <c r="Q44" s="54">
        <v>23</v>
      </c>
      <c r="R44" s="54">
        <f t="shared" si="2"/>
        <v>-2</v>
      </c>
      <c r="S44" s="108">
        <f t="shared" si="3"/>
        <v>-7.999999999999996E-2</v>
      </c>
      <c r="T44" s="1"/>
    </row>
    <row r="45" spans="1:20" s="51" customFormat="1" ht="15" x14ac:dyDescent="0.25">
      <c r="A45" s="32">
        <v>2085</v>
      </c>
      <c r="B45" s="110" t="s">
        <v>1459</v>
      </c>
      <c r="C45" s="54">
        <v>21</v>
      </c>
      <c r="D45" s="54">
        <v>31</v>
      </c>
      <c r="E45" s="54">
        <v>35</v>
      </c>
      <c r="F45" s="54">
        <v>35</v>
      </c>
      <c r="G45" s="54">
        <v>35</v>
      </c>
      <c r="H45" s="54">
        <v>36</v>
      </c>
      <c r="I45" s="54">
        <v>33</v>
      </c>
      <c r="J45" s="37">
        <v>33</v>
      </c>
      <c r="K45" s="54">
        <v>28</v>
      </c>
      <c r="L45" s="54">
        <v>26</v>
      </c>
      <c r="M45" s="54">
        <v>22</v>
      </c>
      <c r="N45" s="54">
        <v>23</v>
      </c>
      <c r="O45" s="54">
        <v>23</v>
      </c>
      <c r="P45" s="54">
        <v>23</v>
      </c>
      <c r="Q45" s="54">
        <v>21</v>
      </c>
      <c r="R45" s="54">
        <f t="shared" si="2"/>
        <v>-2</v>
      </c>
      <c r="S45" s="108">
        <f t="shared" si="3"/>
        <v>-8.6956521739130488E-2</v>
      </c>
      <c r="T45" s="1"/>
    </row>
    <row r="46" spans="1:20" s="51" customFormat="1" ht="15" x14ac:dyDescent="0.25">
      <c r="A46" s="32">
        <v>25042</v>
      </c>
      <c r="B46" s="110" t="s">
        <v>633</v>
      </c>
      <c r="C46" s="54">
        <v>45</v>
      </c>
      <c r="D46" s="54">
        <v>38</v>
      </c>
      <c r="E46" s="54">
        <v>42</v>
      </c>
      <c r="F46" s="54">
        <v>34</v>
      </c>
      <c r="G46" s="54">
        <v>41</v>
      </c>
      <c r="H46" s="54">
        <v>39</v>
      </c>
      <c r="I46" s="54">
        <v>41</v>
      </c>
      <c r="J46" s="37">
        <v>42</v>
      </c>
      <c r="K46" s="54">
        <v>42</v>
      </c>
      <c r="L46" s="54">
        <v>46</v>
      </c>
      <c r="M46" s="54">
        <v>44</v>
      </c>
      <c r="N46" s="54">
        <v>37</v>
      </c>
      <c r="O46" s="54">
        <v>33</v>
      </c>
      <c r="P46" s="54">
        <v>30</v>
      </c>
      <c r="Q46" s="54">
        <v>27</v>
      </c>
      <c r="R46" s="54">
        <f t="shared" si="2"/>
        <v>-3</v>
      </c>
      <c r="S46" s="108">
        <f t="shared" si="3"/>
        <v>-9.9999999999999978E-2</v>
      </c>
      <c r="T46" s="1"/>
    </row>
    <row r="47" spans="1:20" s="51" customFormat="1" ht="15" x14ac:dyDescent="0.25">
      <c r="A47" s="32">
        <v>2084</v>
      </c>
      <c r="B47" s="110" t="s">
        <v>656</v>
      </c>
      <c r="C47" s="54">
        <v>38</v>
      </c>
      <c r="D47" s="54">
        <v>38</v>
      </c>
      <c r="E47" s="54">
        <v>34</v>
      </c>
      <c r="F47" s="54">
        <v>35</v>
      </c>
      <c r="G47" s="54">
        <v>33</v>
      </c>
      <c r="H47" s="54">
        <v>32</v>
      </c>
      <c r="I47" s="54">
        <v>30</v>
      </c>
      <c r="J47" s="37">
        <v>30</v>
      </c>
      <c r="K47" s="54">
        <v>37</v>
      </c>
      <c r="L47" s="54">
        <v>41</v>
      </c>
      <c r="M47" s="54">
        <v>42</v>
      </c>
      <c r="N47" s="54">
        <v>38</v>
      </c>
      <c r="O47" s="54">
        <v>39</v>
      </c>
      <c r="P47" s="54">
        <v>46</v>
      </c>
      <c r="Q47" s="54">
        <v>40</v>
      </c>
      <c r="R47" s="54">
        <f t="shared" si="2"/>
        <v>-6</v>
      </c>
      <c r="S47" s="108">
        <f t="shared" si="3"/>
        <v>-0.13043478260869568</v>
      </c>
      <c r="T47" s="1"/>
    </row>
    <row r="48" spans="1:20" s="51" customFormat="1" ht="15" x14ac:dyDescent="0.25">
      <c r="A48" s="32">
        <v>2083</v>
      </c>
      <c r="B48" s="111" t="s">
        <v>629</v>
      </c>
      <c r="C48" s="54">
        <v>15</v>
      </c>
      <c r="D48" s="54">
        <v>11</v>
      </c>
      <c r="E48" s="54">
        <v>15</v>
      </c>
      <c r="F48" s="54">
        <v>16</v>
      </c>
      <c r="G48" s="54">
        <v>16</v>
      </c>
      <c r="H48" s="54">
        <v>12</v>
      </c>
      <c r="I48" s="54">
        <v>17</v>
      </c>
      <c r="J48" s="37">
        <v>20</v>
      </c>
      <c r="K48" s="54">
        <v>18</v>
      </c>
      <c r="L48" s="54">
        <v>20</v>
      </c>
      <c r="M48" s="54">
        <v>18</v>
      </c>
      <c r="N48" s="54">
        <v>22</v>
      </c>
      <c r="O48" s="54">
        <v>22</v>
      </c>
      <c r="P48" s="54">
        <v>23</v>
      </c>
      <c r="Q48" s="54">
        <v>20</v>
      </c>
      <c r="R48" s="54">
        <f t="shared" si="2"/>
        <v>-3</v>
      </c>
      <c r="S48" s="108">
        <f t="shared" si="3"/>
        <v>-0.13043478260869568</v>
      </c>
      <c r="T48" s="1"/>
    </row>
    <row r="49" spans="1:25" s="51" customFormat="1" ht="15" x14ac:dyDescent="0.25">
      <c r="A49" s="32">
        <v>2079</v>
      </c>
      <c r="B49" s="109" t="s">
        <v>665</v>
      </c>
      <c r="C49" s="54">
        <v>42</v>
      </c>
      <c r="D49" s="54">
        <v>42</v>
      </c>
      <c r="E49" s="54">
        <v>25</v>
      </c>
      <c r="F49" s="54">
        <v>34</v>
      </c>
      <c r="G49" s="54">
        <v>16</v>
      </c>
      <c r="H49" s="54">
        <v>16</v>
      </c>
      <c r="I49" s="54">
        <v>24</v>
      </c>
      <c r="J49" s="37">
        <v>19</v>
      </c>
      <c r="K49" s="54">
        <v>14</v>
      </c>
      <c r="L49" s="54">
        <v>16</v>
      </c>
      <c r="M49" s="54">
        <v>26</v>
      </c>
      <c r="N49" s="54">
        <v>32</v>
      </c>
      <c r="O49" s="54">
        <v>34</v>
      </c>
      <c r="P49" s="54">
        <v>30</v>
      </c>
      <c r="Q49" s="54">
        <v>25</v>
      </c>
      <c r="R49" s="54">
        <f t="shared" si="2"/>
        <v>-5</v>
      </c>
      <c r="S49" s="108">
        <f t="shared" si="3"/>
        <v>-0.16666666666666663</v>
      </c>
      <c r="T49" s="1"/>
    </row>
    <row r="50" spans="1:25" s="51" customFormat="1" ht="15" x14ac:dyDescent="0.25">
      <c r="A50" s="32">
        <v>22339</v>
      </c>
      <c r="B50" s="111" t="s">
        <v>630</v>
      </c>
      <c r="C50" s="54">
        <v>43</v>
      </c>
      <c r="D50" s="54">
        <v>41</v>
      </c>
      <c r="E50" s="54">
        <v>30</v>
      </c>
      <c r="F50" s="54">
        <v>28</v>
      </c>
      <c r="G50" s="54">
        <v>28</v>
      </c>
      <c r="H50" s="54">
        <v>27</v>
      </c>
      <c r="I50" s="54">
        <v>29</v>
      </c>
      <c r="J50" s="37">
        <v>26</v>
      </c>
      <c r="K50" s="54">
        <v>19</v>
      </c>
      <c r="L50" s="54">
        <v>22</v>
      </c>
      <c r="M50" s="54">
        <v>22</v>
      </c>
      <c r="N50" s="54">
        <v>22</v>
      </c>
      <c r="O50" s="54">
        <v>23</v>
      </c>
      <c r="P50" s="54">
        <v>21</v>
      </c>
      <c r="Q50" s="54">
        <v>17</v>
      </c>
      <c r="R50" s="54">
        <f t="shared" si="2"/>
        <v>-4</v>
      </c>
      <c r="S50" s="108">
        <f t="shared" si="3"/>
        <v>-0.19047619047619047</v>
      </c>
      <c r="T50" s="1"/>
    </row>
    <row r="51" spans="1:25" s="51" customFormat="1" ht="15" x14ac:dyDescent="0.25">
      <c r="A51" s="32">
        <v>2058</v>
      </c>
      <c r="B51" s="109" t="s">
        <v>661</v>
      </c>
      <c r="C51" s="54">
        <v>23</v>
      </c>
      <c r="D51" s="54">
        <v>25</v>
      </c>
      <c r="E51" s="54">
        <v>25</v>
      </c>
      <c r="F51" s="54">
        <v>26</v>
      </c>
      <c r="G51" s="54">
        <v>38</v>
      </c>
      <c r="H51" s="54">
        <v>27</v>
      </c>
      <c r="I51" s="54">
        <v>22</v>
      </c>
      <c r="J51" s="37">
        <v>23</v>
      </c>
      <c r="K51" s="54">
        <v>23</v>
      </c>
      <c r="L51" s="54">
        <v>22</v>
      </c>
      <c r="M51" s="54">
        <v>24</v>
      </c>
      <c r="N51" s="54">
        <v>30</v>
      </c>
      <c r="O51" s="54">
        <v>24</v>
      </c>
      <c r="P51" s="54">
        <v>11</v>
      </c>
      <c r="Q51" s="54">
        <v>7</v>
      </c>
      <c r="R51" s="54">
        <f t="shared" si="2"/>
        <v>-4</v>
      </c>
      <c r="S51" s="108">
        <f t="shared" si="3"/>
        <v>-0.36363636363636365</v>
      </c>
      <c r="T51" s="1"/>
    </row>
    <row r="52" spans="1:25" s="51" customFormat="1" ht="15" x14ac:dyDescent="0.25">
      <c r="A52" s="32">
        <v>89412</v>
      </c>
      <c r="B52" s="111" t="s">
        <v>663</v>
      </c>
      <c r="C52" s="54"/>
      <c r="D52" s="54"/>
      <c r="E52" s="54"/>
      <c r="F52" s="54"/>
      <c r="G52" s="54"/>
      <c r="H52" s="54"/>
      <c r="I52" s="54">
        <v>0</v>
      </c>
      <c r="J52" s="37">
        <v>21</v>
      </c>
      <c r="K52" s="54">
        <v>16</v>
      </c>
      <c r="L52" s="54">
        <v>6</v>
      </c>
      <c r="M52" s="54">
        <v>5</v>
      </c>
      <c r="N52" s="54">
        <v>5</v>
      </c>
      <c r="O52" s="54">
        <v>4</v>
      </c>
      <c r="P52" s="54">
        <v>4</v>
      </c>
      <c r="Q52" s="54">
        <v>0</v>
      </c>
      <c r="R52" s="54">
        <f t="shared" si="2"/>
        <v>-4</v>
      </c>
      <c r="S52" s="108">
        <f t="shared" si="3"/>
        <v>-1</v>
      </c>
      <c r="T52" s="1"/>
    </row>
    <row r="53" spans="1:25" s="51" customFormat="1" ht="15" x14ac:dyDescent="0.25">
      <c r="A53" s="32"/>
      <c r="B53" s="124"/>
      <c r="C53" s="54"/>
      <c r="D53" s="54"/>
      <c r="E53" s="54"/>
      <c r="F53" s="54"/>
      <c r="G53" s="54"/>
      <c r="H53" s="54"/>
      <c r="I53" s="54"/>
      <c r="J53" s="36"/>
      <c r="K53" s="54"/>
      <c r="L53" s="54"/>
      <c r="M53" s="54"/>
      <c r="N53" s="54"/>
      <c r="O53" s="54"/>
      <c r="P53" s="54"/>
      <c r="Q53" s="54"/>
      <c r="R53" s="54"/>
      <c r="S53" s="108"/>
      <c r="T53" s="1"/>
      <c r="V53" s="236"/>
      <c r="W53" s="236"/>
      <c r="X53" s="236"/>
      <c r="Y53" s="236"/>
    </row>
    <row r="54" spans="1:25" s="51" customFormat="1" ht="15" x14ac:dyDescent="0.25">
      <c r="A54" s="50"/>
      <c r="B54" s="23" t="s">
        <v>674</v>
      </c>
      <c r="C54" s="54"/>
      <c r="D54" s="54"/>
      <c r="E54" s="54"/>
      <c r="F54" s="54"/>
      <c r="G54" s="54"/>
      <c r="H54" s="54"/>
      <c r="I54" s="54"/>
      <c r="J54" s="74"/>
      <c r="K54" s="74"/>
      <c r="L54" s="54"/>
      <c r="M54" s="54"/>
      <c r="N54" s="54"/>
      <c r="O54" s="54"/>
      <c r="P54" s="54"/>
      <c r="Q54" s="54"/>
      <c r="R54" s="54"/>
      <c r="S54" s="108"/>
      <c r="T54" s="1"/>
      <c r="V54" s="236"/>
      <c r="W54" s="236"/>
      <c r="X54" s="236"/>
      <c r="Y54" s="236"/>
    </row>
    <row r="55" spans="1:25" s="51" customFormat="1" ht="15" x14ac:dyDescent="0.25">
      <c r="A55" s="50"/>
      <c r="B55" s="23" t="s">
        <v>673</v>
      </c>
      <c r="C55" s="54">
        <v>10</v>
      </c>
      <c r="D55" s="54">
        <v>9</v>
      </c>
      <c r="E55" s="54">
        <v>10</v>
      </c>
      <c r="F55" s="54">
        <v>7</v>
      </c>
      <c r="G55" s="54">
        <v>7</v>
      </c>
      <c r="H55" s="54">
        <v>0</v>
      </c>
      <c r="I55" s="54"/>
      <c r="J55" s="74"/>
      <c r="K55" s="74"/>
      <c r="L55" s="54"/>
      <c r="M55" s="54"/>
      <c r="N55" s="54"/>
      <c r="O55" s="54"/>
      <c r="P55" s="54"/>
      <c r="Q55" s="54"/>
      <c r="R55" s="54"/>
      <c r="S55" s="108"/>
      <c r="T55" s="1"/>
      <c r="V55" s="236"/>
      <c r="W55" s="236"/>
      <c r="X55" s="236"/>
      <c r="Y55" s="236"/>
    </row>
    <row r="56" spans="1:25" s="51" customFormat="1" ht="15" x14ac:dyDescent="0.25">
      <c r="A56" s="50"/>
      <c r="B56" s="23" t="s">
        <v>675</v>
      </c>
      <c r="C56" s="54"/>
      <c r="D56" s="54"/>
      <c r="E56" s="54"/>
      <c r="F56" s="54"/>
      <c r="G56" s="54"/>
      <c r="H56" s="54"/>
      <c r="I56" s="54"/>
      <c r="J56" s="74"/>
      <c r="K56" s="74"/>
      <c r="L56" s="54"/>
      <c r="M56" s="54"/>
      <c r="N56" s="54"/>
      <c r="O56" s="54"/>
      <c r="P56" s="54"/>
      <c r="Q56" s="54"/>
      <c r="R56" s="54"/>
      <c r="S56" s="108"/>
      <c r="T56" s="1"/>
      <c r="V56" s="236"/>
      <c r="W56" s="236"/>
      <c r="X56" s="236"/>
      <c r="Y56" s="236"/>
    </row>
    <row r="57" spans="1:25" s="51" customFormat="1" ht="15" x14ac:dyDescent="0.25">
      <c r="A57" s="50">
        <v>22125</v>
      </c>
      <c r="B57" s="23" t="s">
        <v>651</v>
      </c>
      <c r="C57" s="54">
        <v>10</v>
      </c>
      <c r="D57" s="54">
        <v>11</v>
      </c>
      <c r="E57" s="54">
        <v>11</v>
      </c>
      <c r="F57" s="54">
        <v>9</v>
      </c>
      <c r="G57" s="54">
        <v>11</v>
      </c>
      <c r="H57" s="54">
        <v>9</v>
      </c>
      <c r="I57" s="54">
        <v>8</v>
      </c>
      <c r="J57" s="74">
        <v>9</v>
      </c>
      <c r="K57" s="74">
        <v>9</v>
      </c>
      <c r="L57" s="54">
        <v>9</v>
      </c>
      <c r="M57" s="54">
        <v>9</v>
      </c>
      <c r="N57" s="54">
        <v>7</v>
      </c>
      <c r="O57" s="54">
        <v>0</v>
      </c>
      <c r="P57" s="54"/>
      <c r="Q57" s="54"/>
      <c r="R57" s="54"/>
      <c r="S57" s="108"/>
      <c r="T57" s="1"/>
      <c r="V57" s="236"/>
      <c r="W57" s="236"/>
      <c r="X57" s="236"/>
      <c r="Y57" s="236"/>
    </row>
    <row r="58" spans="1:25" s="51" customFormat="1" ht="15" x14ac:dyDescent="0.25">
      <c r="A58" s="312">
        <v>2063</v>
      </c>
      <c r="B58" s="23" t="s">
        <v>644</v>
      </c>
      <c r="C58" s="54">
        <v>10</v>
      </c>
      <c r="D58" s="54">
        <v>8</v>
      </c>
      <c r="E58" s="54">
        <v>11</v>
      </c>
      <c r="F58" s="54">
        <v>8</v>
      </c>
      <c r="G58" s="54">
        <v>10</v>
      </c>
      <c r="H58" s="54">
        <v>11</v>
      </c>
      <c r="I58" s="54">
        <v>10</v>
      </c>
      <c r="J58" s="74">
        <v>9</v>
      </c>
      <c r="K58" s="74">
        <v>7</v>
      </c>
      <c r="L58" s="54">
        <v>8</v>
      </c>
      <c r="M58" s="54">
        <v>8</v>
      </c>
      <c r="N58" s="54">
        <v>9</v>
      </c>
      <c r="O58" s="54">
        <v>0</v>
      </c>
      <c r="P58" s="54"/>
      <c r="Q58" s="54"/>
      <c r="R58" s="54"/>
      <c r="S58" s="108"/>
      <c r="T58" s="1"/>
      <c r="V58" s="236"/>
      <c r="W58" s="236"/>
      <c r="X58" s="236"/>
      <c r="Y58" s="236"/>
    </row>
    <row r="59" spans="1:25" s="51" customFormat="1" ht="15" x14ac:dyDescent="0.25">
      <c r="A59" s="50"/>
      <c r="B59" s="23" t="s">
        <v>671</v>
      </c>
      <c r="C59" s="54">
        <v>10</v>
      </c>
      <c r="D59" s="54">
        <v>12</v>
      </c>
      <c r="E59" s="54">
        <v>12</v>
      </c>
      <c r="F59" s="54">
        <v>12</v>
      </c>
      <c r="G59" s="54">
        <v>9</v>
      </c>
      <c r="H59" s="54">
        <v>9</v>
      </c>
      <c r="I59" s="54">
        <v>9</v>
      </c>
      <c r="J59" s="4">
        <v>0</v>
      </c>
      <c r="K59" s="4"/>
      <c r="L59" s="54"/>
      <c r="M59" s="54"/>
      <c r="N59" s="54"/>
      <c r="O59" s="54"/>
      <c r="P59" s="54"/>
      <c r="Q59" s="54"/>
      <c r="R59" s="54"/>
      <c r="S59" s="108"/>
      <c r="T59" s="1"/>
      <c r="V59" s="236"/>
      <c r="W59" s="236"/>
      <c r="X59" s="236"/>
      <c r="Y59" s="236"/>
    </row>
    <row r="60" spans="1:25" s="51" customFormat="1" ht="15" x14ac:dyDescent="0.25">
      <c r="A60" s="50">
        <v>2069</v>
      </c>
      <c r="B60" s="23" t="s">
        <v>645</v>
      </c>
      <c r="C60" s="54">
        <v>16</v>
      </c>
      <c r="D60" s="54">
        <v>16</v>
      </c>
      <c r="E60" s="54">
        <v>14</v>
      </c>
      <c r="F60" s="54">
        <v>10</v>
      </c>
      <c r="G60" s="54">
        <v>10</v>
      </c>
      <c r="H60" s="54">
        <v>7</v>
      </c>
      <c r="I60" s="54">
        <v>20</v>
      </c>
      <c r="J60" s="36">
        <v>17</v>
      </c>
      <c r="K60" s="54">
        <v>14</v>
      </c>
      <c r="L60" s="54">
        <v>10</v>
      </c>
      <c r="M60" s="54">
        <v>0</v>
      </c>
      <c r="N60" s="54"/>
      <c r="O60" s="54"/>
      <c r="P60" s="54"/>
      <c r="Q60" s="54"/>
      <c r="R60" s="54"/>
      <c r="S60" s="108"/>
      <c r="T60" s="277"/>
      <c r="V60" s="236"/>
      <c r="W60" s="236"/>
      <c r="X60" s="236"/>
      <c r="Y60" s="236"/>
    </row>
    <row r="61" spans="1:25" s="51" customFormat="1" ht="15" x14ac:dyDescent="0.25">
      <c r="A61" s="50">
        <v>68576</v>
      </c>
      <c r="B61" s="23" t="s">
        <v>676</v>
      </c>
      <c r="C61" s="54">
        <v>8</v>
      </c>
      <c r="D61" s="54">
        <v>7</v>
      </c>
      <c r="E61" s="54">
        <v>5</v>
      </c>
      <c r="F61" s="54">
        <v>7</v>
      </c>
      <c r="G61" s="54">
        <v>0</v>
      </c>
      <c r="H61" s="54"/>
      <c r="I61" s="54"/>
      <c r="J61" s="74"/>
      <c r="K61" s="74"/>
      <c r="L61" s="54"/>
      <c r="M61" s="54"/>
      <c r="N61" s="54"/>
      <c r="O61" s="54"/>
      <c r="P61" s="54"/>
      <c r="Q61" s="54"/>
      <c r="R61" s="54"/>
      <c r="S61" s="108"/>
      <c r="T61" s="1"/>
      <c r="V61" s="236"/>
      <c r="W61" s="236"/>
      <c r="X61" s="236"/>
      <c r="Y61" s="236"/>
    </row>
    <row r="62" spans="1:25" s="51" customFormat="1" ht="15" x14ac:dyDescent="0.25">
      <c r="A62" s="50">
        <v>21723</v>
      </c>
      <c r="B62" s="23" t="s">
        <v>670</v>
      </c>
      <c r="C62" s="54">
        <v>32</v>
      </c>
      <c r="D62" s="54">
        <v>30</v>
      </c>
      <c r="E62" s="54">
        <v>29</v>
      </c>
      <c r="F62" s="54">
        <v>30</v>
      </c>
      <c r="G62" s="54">
        <v>34</v>
      </c>
      <c r="H62" s="54">
        <v>26</v>
      </c>
      <c r="I62" s="54">
        <v>29</v>
      </c>
      <c r="J62" s="4">
        <v>0</v>
      </c>
      <c r="K62" s="4"/>
      <c r="L62" s="54"/>
      <c r="M62" s="54"/>
      <c r="N62" s="54"/>
      <c r="O62" s="54"/>
      <c r="P62" s="54"/>
      <c r="Q62" s="54"/>
      <c r="R62" s="54"/>
      <c r="S62" s="108"/>
      <c r="T62" s="1"/>
      <c r="V62" s="236"/>
      <c r="W62" s="236"/>
      <c r="X62" s="236"/>
      <c r="Y62" s="236"/>
    </row>
    <row r="63" spans="1:25" s="51" customFormat="1" ht="15" x14ac:dyDescent="0.25">
      <c r="A63" s="50">
        <v>2077</v>
      </c>
      <c r="B63" s="23" t="s">
        <v>657</v>
      </c>
      <c r="C63" s="54">
        <v>88</v>
      </c>
      <c r="D63" s="54">
        <v>85</v>
      </c>
      <c r="E63" s="54">
        <v>91</v>
      </c>
      <c r="F63" s="54">
        <v>88</v>
      </c>
      <c r="G63" s="54">
        <v>89</v>
      </c>
      <c r="H63" s="54">
        <v>86</v>
      </c>
      <c r="I63" s="54">
        <v>89</v>
      </c>
      <c r="J63" s="4">
        <v>88</v>
      </c>
      <c r="K63" s="4">
        <v>72</v>
      </c>
      <c r="L63" s="54">
        <v>59</v>
      </c>
      <c r="M63" s="54">
        <v>48</v>
      </c>
      <c r="N63" s="54">
        <v>42</v>
      </c>
      <c r="O63" s="54">
        <v>4</v>
      </c>
      <c r="P63" s="54">
        <v>0</v>
      </c>
      <c r="Q63" s="54">
        <v>0</v>
      </c>
      <c r="R63" s="54">
        <v>0</v>
      </c>
      <c r="S63" s="108"/>
      <c r="T63" s="1"/>
      <c r="V63" s="236"/>
      <c r="W63" s="236"/>
      <c r="X63" s="236"/>
      <c r="Y63" s="236"/>
    </row>
    <row r="64" spans="1:25" s="51" customFormat="1" ht="15" x14ac:dyDescent="0.25">
      <c r="A64" s="50"/>
      <c r="B64" s="23" t="s">
        <v>677</v>
      </c>
      <c r="C64" s="54"/>
      <c r="D64" s="54"/>
      <c r="E64" s="54"/>
      <c r="F64" s="54"/>
      <c r="G64" s="54"/>
      <c r="H64" s="54"/>
      <c r="I64" s="54"/>
      <c r="J64" s="74"/>
      <c r="K64" s="74"/>
      <c r="L64" s="54"/>
      <c r="M64" s="54"/>
      <c r="N64" s="54"/>
      <c r="O64" s="54"/>
      <c r="P64" s="54"/>
      <c r="Q64" s="54"/>
      <c r="R64" s="54"/>
      <c r="S64" s="108"/>
      <c r="T64" s="1"/>
      <c r="V64" s="236"/>
      <c r="W64" s="236"/>
      <c r="X64" s="236"/>
      <c r="Y64" s="236"/>
    </row>
    <row r="65" spans="1:20" s="51" customFormat="1" ht="15" x14ac:dyDescent="0.25">
      <c r="A65" s="50"/>
      <c r="B65" s="23" t="s">
        <v>672</v>
      </c>
      <c r="C65" s="54">
        <v>12</v>
      </c>
      <c r="D65" s="54">
        <v>12</v>
      </c>
      <c r="E65" s="54">
        <v>13</v>
      </c>
      <c r="F65" s="54">
        <v>12</v>
      </c>
      <c r="G65" s="54">
        <v>8</v>
      </c>
      <c r="H65" s="54">
        <v>12</v>
      </c>
      <c r="I65" s="54">
        <v>7</v>
      </c>
      <c r="J65" s="4">
        <v>0</v>
      </c>
      <c r="K65" s="4"/>
      <c r="L65" s="54"/>
      <c r="M65" s="54"/>
      <c r="N65" s="54"/>
      <c r="O65" s="54"/>
      <c r="P65" s="54"/>
      <c r="Q65" s="54"/>
      <c r="R65" s="54"/>
      <c r="S65" s="108"/>
      <c r="T65" s="1"/>
    </row>
    <row r="66" spans="1:20" s="51" customFormat="1" ht="15" x14ac:dyDescent="0.25">
      <c r="A66" s="50"/>
      <c r="B66" s="23" t="s">
        <v>678</v>
      </c>
      <c r="C66" s="54">
        <v>17</v>
      </c>
      <c r="D66" s="54">
        <v>16</v>
      </c>
      <c r="E66" s="54">
        <v>12</v>
      </c>
      <c r="F66" s="54">
        <v>16</v>
      </c>
      <c r="G66" s="54">
        <v>0</v>
      </c>
      <c r="H66" s="54"/>
      <c r="I66" s="54"/>
      <c r="J66" s="74"/>
      <c r="K66" s="74"/>
      <c r="L66" s="54"/>
      <c r="M66" s="54"/>
      <c r="N66" s="54"/>
      <c r="O66" s="54"/>
      <c r="P66" s="54"/>
      <c r="Q66" s="54"/>
      <c r="R66" s="54"/>
      <c r="S66" s="108"/>
      <c r="T66" s="1"/>
    </row>
    <row r="67" spans="1:20" s="51" customFormat="1" ht="15" x14ac:dyDescent="0.25">
      <c r="A67" s="50"/>
      <c r="B67" s="23" t="s">
        <v>679</v>
      </c>
      <c r="C67" s="54"/>
      <c r="D67" s="54"/>
      <c r="E67" s="54"/>
      <c r="F67" s="54"/>
      <c r="G67" s="54"/>
      <c r="H67" s="54"/>
      <c r="I67" s="54"/>
      <c r="J67" s="74"/>
      <c r="K67" s="74"/>
      <c r="L67" s="74"/>
      <c r="M67" s="74"/>
      <c r="N67" s="74"/>
      <c r="O67" s="74"/>
      <c r="P67" s="74"/>
      <c r="Q67" s="74"/>
      <c r="R67" s="74"/>
      <c r="S67" s="115"/>
      <c r="T67" s="1"/>
    </row>
    <row r="68" spans="1:20" s="51" customFormat="1" ht="15" x14ac:dyDescent="0.25">
      <c r="A68" s="50"/>
      <c r="B68" s="23" t="s">
        <v>1436</v>
      </c>
      <c r="C68" s="54">
        <v>13</v>
      </c>
      <c r="D68" s="54">
        <v>15</v>
      </c>
      <c r="E68" s="54">
        <v>14</v>
      </c>
      <c r="F68" s="54">
        <v>15</v>
      </c>
      <c r="G68" s="54">
        <v>13</v>
      </c>
      <c r="H68" s="54">
        <v>0</v>
      </c>
      <c r="I68" s="54"/>
      <c r="J68" s="74"/>
      <c r="K68" s="74"/>
      <c r="L68" s="74"/>
      <c r="M68" s="74"/>
      <c r="N68" s="74"/>
      <c r="O68" s="74"/>
      <c r="P68" s="74"/>
      <c r="Q68" s="74"/>
      <c r="R68" s="74"/>
      <c r="S68" s="115"/>
      <c r="T68" s="1"/>
    </row>
    <row r="69" spans="1:20" s="51" customFormat="1" ht="15" x14ac:dyDescent="0.25">
      <c r="A69" s="50"/>
      <c r="B69" s="23" t="s">
        <v>680</v>
      </c>
      <c r="C69" s="54">
        <v>8</v>
      </c>
      <c r="D69" s="54">
        <v>7</v>
      </c>
      <c r="E69" s="54">
        <v>6</v>
      </c>
      <c r="F69" s="54">
        <v>6</v>
      </c>
      <c r="G69" s="54">
        <v>0</v>
      </c>
      <c r="H69" s="54"/>
      <c r="I69" s="54"/>
      <c r="J69" s="74"/>
      <c r="K69" s="74"/>
      <c r="L69" s="74"/>
      <c r="M69" s="74"/>
      <c r="N69" s="74"/>
      <c r="O69" s="74"/>
      <c r="P69" s="74"/>
      <c r="Q69" s="74"/>
      <c r="R69" s="74"/>
      <c r="S69" s="115"/>
      <c r="T69" s="1"/>
    </row>
    <row r="70" spans="1:20" s="51" customFormat="1" ht="15" x14ac:dyDescent="0.25">
      <c r="A70" s="50"/>
      <c r="B70" s="23" t="s">
        <v>681</v>
      </c>
      <c r="C70" s="54"/>
      <c r="D70" s="54"/>
      <c r="E70" s="54"/>
      <c r="F70" s="54"/>
      <c r="G70" s="54"/>
      <c r="H70" s="54"/>
      <c r="I70" s="54"/>
      <c r="J70" s="74"/>
      <c r="K70" s="74"/>
      <c r="L70" s="74"/>
      <c r="M70" s="74"/>
      <c r="N70" s="74"/>
      <c r="O70" s="74"/>
      <c r="P70" s="74"/>
      <c r="Q70" s="74"/>
      <c r="R70" s="74"/>
      <c r="S70" s="115"/>
      <c r="T70" s="1"/>
    </row>
    <row r="71" spans="1:20" s="51" customFormat="1" ht="15" x14ac:dyDescent="0.25">
      <c r="A71" s="50"/>
      <c r="B71" s="116"/>
      <c r="C71" s="54"/>
      <c r="D71" s="54"/>
      <c r="E71" s="54"/>
      <c r="F71" s="54"/>
      <c r="G71" s="54"/>
      <c r="H71" s="54"/>
      <c r="I71" s="54"/>
      <c r="J71" s="74"/>
      <c r="K71" s="74"/>
      <c r="L71" s="74"/>
      <c r="M71" s="74"/>
      <c r="N71" s="74"/>
      <c r="O71" s="74"/>
      <c r="P71" s="74"/>
      <c r="Q71" s="74"/>
      <c r="R71" s="74"/>
      <c r="S71" s="115"/>
      <c r="T71" s="1"/>
    </row>
    <row r="72" spans="1:20" s="51" customFormat="1" ht="15" x14ac:dyDescent="0.25">
      <c r="A72" s="50"/>
      <c r="B72" s="117" t="s">
        <v>1406</v>
      </c>
      <c r="C72" s="54">
        <f>SUM(C3:C71)</f>
        <v>1920</v>
      </c>
      <c r="D72" s="57">
        <f>SUM(D$3:D71)</f>
        <v>1859</v>
      </c>
      <c r="E72" s="57">
        <f>SUM(E$3:E71)</f>
        <v>1851</v>
      </c>
      <c r="F72" s="57">
        <f>SUM(F$3:F71)</f>
        <v>1856</v>
      </c>
      <c r="G72" s="57">
        <f>SUM(G$3:G71)</f>
        <v>1872</v>
      </c>
      <c r="H72" s="57">
        <f>SUM(H$3:H71)</f>
        <v>1858</v>
      </c>
      <c r="I72" s="57">
        <f>SUM(I$3:I71)</f>
        <v>1886</v>
      </c>
      <c r="J72" s="57">
        <f>SUM(J$3:J71)</f>
        <v>1870</v>
      </c>
      <c r="K72" s="57">
        <f>SUM(K$3:K71)</f>
        <v>1813</v>
      </c>
      <c r="L72" s="57">
        <f>SUM(L$3:L71)</f>
        <v>1752</v>
      </c>
      <c r="M72" s="57">
        <f>SUM(M$3:M71)</f>
        <v>1654</v>
      </c>
      <c r="N72" s="57">
        <v>1652</v>
      </c>
      <c r="O72" s="57">
        <v>1520</v>
      </c>
      <c r="P72" s="57">
        <f>SUM(P$3:P71)</f>
        <v>1410</v>
      </c>
      <c r="Q72" s="57">
        <f>SUM(Q3:Q69)</f>
        <v>1471</v>
      </c>
      <c r="R72" s="54">
        <f>SUM(R$3:R71)</f>
        <v>61</v>
      </c>
      <c r="S72" s="108">
        <f>(Q72/P72)-1</f>
        <v>4.3262411347517737E-2</v>
      </c>
      <c r="T72" s="1"/>
    </row>
    <row r="73" spans="1:20" s="51" customFormat="1" ht="15" x14ac:dyDescent="0.25">
      <c r="A73" s="50"/>
      <c r="B73" s="116"/>
      <c r="C73" s="54"/>
      <c r="D73" s="54">
        <f t="shared" ref="D73:L73" si="4">D72-C72</f>
        <v>-61</v>
      </c>
      <c r="E73" s="54">
        <f t="shared" si="4"/>
        <v>-8</v>
      </c>
      <c r="F73" s="54">
        <f t="shared" si="4"/>
        <v>5</v>
      </c>
      <c r="G73" s="54">
        <f t="shared" si="4"/>
        <v>16</v>
      </c>
      <c r="H73" s="54">
        <f t="shared" si="4"/>
        <v>-14</v>
      </c>
      <c r="I73" s="54">
        <f t="shared" si="4"/>
        <v>28</v>
      </c>
      <c r="J73" s="54">
        <f t="shared" si="4"/>
        <v>-16</v>
      </c>
      <c r="K73" s="54">
        <f t="shared" si="4"/>
        <v>-57</v>
      </c>
      <c r="L73" s="54">
        <f t="shared" si="4"/>
        <v>-61</v>
      </c>
      <c r="M73" s="54">
        <f>M72-L72</f>
        <v>-98</v>
      </c>
      <c r="N73" s="54">
        <f>N72-M72</f>
        <v>-2</v>
      </c>
      <c r="O73" s="54">
        <v>-132</v>
      </c>
      <c r="P73" s="54">
        <f>SUM(P72-O72)</f>
        <v>-110</v>
      </c>
      <c r="Q73" s="54">
        <f>SUM(Q72-P72)</f>
        <v>61</v>
      </c>
      <c r="R73" s="54"/>
      <c r="S73" s="108"/>
      <c r="T73" s="1"/>
    </row>
    <row r="74" spans="1:20" s="51" customFormat="1" ht="15" x14ac:dyDescent="0.25">
      <c r="A74" s="50"/>
      <c r="B74" s="116"/>
      <c r="C74" s="54"/>
      <c r="D74" s="54"/>
      <c r="E74" s="54"/>
      <c r="F74" s="54"/>
      <c r="G74" s="54"/>
      <c r="H74" s="54"/>
      <c r="I74" s="54"/>
      <c r="J74" s="74"/>
      <c r="K74" s="74"/>
      <c r="L74" s="74"/>
      <c r="M74" s="74"/>
      <c r="N74" s="74"/>
      <c r="R74" s="74"/>
      <c r="S74" s="115"/>
      <c r="T74" s="1"/>
    </row>
    <row r="75" spans="1:20" s="51" customFormat="1" ht="15" x14ac:dyDescent="0.25">
      <c r="A75" s="50"/>
      <c r="B75" s="118" t="s">
        <v>1407</v>
      </c>
      <c r="C75" s="54"/>
      <c r="D75" s="54"/>
      <c r="E75" s="54"/>
      <c r="F75" s="54"/>
      <c r="G75" s="54"/>
      <c r="H75" s="54"/>
      <c r="I75" s="54"/>
      <c r="J75" s="74"/>
      <c r="K75" s="74"/>
      <c r="L75" s="74"/>
      <c r="M75" s="74"/>
      <c r="N75" s="74"/>
      <c r="O75" s="74" t="s">
        <v>1666</v>
      </c>
      <c r="P75" s="74">
        <f>+Rotaract!F141</f>
        <v>18</v>
      </c>
      <c r="Q75" s="74">
        <f>+Rotaract!G141</f>
        <v>18</v>
      </c>
      <c r="R75" s="74"/>
      <c r="T75" s="1"/>
    </row>
    <row r="76" spans="1:20" s="51" customFormat="1" ht="15" x14ac:dyDescent="0.25">
      <c r="A76" s="50"/>
      <c r="B76" s="119" t="s">
        <v>1408</v>
      </c>
      <c r="C76" s="54"/>
      <c r="D76" s="54"/>
      <c r="E76" s="54"/>
      <c r="F76" s="54"/>
      <c r="G76" s="54"/>
      <c r="H76" s="54"/>
      <c r="I76" s="54"/>
      <c r="J76" s="74"/>
      <c r="K76" s="74"/>
      <c r="L76" s="74"/>
      <c r="M76" s="74"/>
      <c r="N76" s="74"/>
      <c r="O76" s="74" t="s">
        <v>1665</v>
      </c>
      <c r="P76" s="74">
        <f>+P75+P72</f>
        <v>1428</v>
      </c>
      <c r="Q76" s="74">
        <f>+Q75+Q72</f>
        <v>1489</v>
      </c>
      <c r="R76" s="74"/>
      <c r="T76" s="1"/>
    </row>
    <row r="77" spans="1:20" s="51" customFormat="1" ht="15" x14ac:dyDescent="0.25">
      <c r="A77" s="50"/>
      <c r="B77" s="120" t="s">
        <v>1409</v>
      </c>
      <c r="C77" s="54"/>
      <c r="D77" s="54"/>
      <c r="E77" s="54"/>
      <c r="F77" s="54"/>
      <c r="G77" s="54"/>
      <c r="H77" s="54"/>
      <c r="I77" s="54"/>
      <c r="J77" s="74"/>
      <c r="K77" s="74"/>
      <c r="L77" s="74"/>
      <c r="M77" s="74"/>
      <c r="N77" s="74"/>
      <c r="O77" s="74" t="s">
        <v>1667</v>
      </c>
      <c r="P77" s="74">
        <v>1428</v>
      </c>
      <c r="Q77" s="74">
        <v>1476</v>
      </c>
      <c r="R77" s="74"/>
      <c r="T77" s="1"/>
    </row>
    <row r="78" spans="1:20" s="51" customFormat="1" ht="15" x14ac:dyDescent="0.25">
      <c r="A78" s="50"/>
      <c r="B78" s="121" t="s">
        <v>1410</v>
      </c>
      <c r="C78" s="54"/>
      <c r="D78" s="54"/>
      <c r="E78" s="54"/>
      <c r="F78" s="54"/>
      <c r="G78" s="54"/>
      <c r="H78" s="54"/>
      <c r="I78" s="54"/>
      <c r="J78" s="74"/>
      <c r="K78" s="74"/>
      <c r="L78" s="74"/>
      <c r="M78" s="74"/>
      <c r="N78" s="74"/>
      <c r="O78" s="74" t="s">
        <v>1668</v>
      </c>
      <c r="P78" s="74">
        <f>+P77-P76</f>
        <v>0</v>
      </c>
      <c r="Q78" s="74">
        <f>+Q77-Q76</f>
        <v>-13</v>
      </c>
      <c r="R78" s="74"/>
      <c r="T78" s="1"/>
    </row>
    <row r="79" spans="1:20" s="51" customFormat="1" ht="15" x14ac:dyDescent="0.25">
      <c r="A79" s="50"/>
      <c r="B79" s="122" t="s">
        <v>1411</v>
      </c>
      <c r="C79" s="54"/>
      <c r="D79" s="54"/>
      <c r="E79" s="54"/>
      <c r="F79" s="54"/>
      <c r="G79" s="54"/>
      <c r="H79" s="54"/>
      <c r="I79" s="54"/>
      <c r="J79" s="74"/>
      <c r="K79" s="74"/>
      <c r="L79" s="74"/>
      <c r="M79" s="74"/>
      <c r="N79" s="74"/>
      <c r="O79" s="74"/>
      <c r="P79" s="74"/>
      <c r="Q79" s="74"/>
      <c r="R79" s="74"/>
      <c r="T79" s="1"/>
    </row>
    <row r="80" spans="1:20" s="51" customFormat="1" ht="15" x14ac:dyDescent="0.25">
      <c r="A80" s="50"/>
      <c r="B80" s="123" t="s">
        <v>1412</v>
      </c>
      <c r="C80" s="54"/>
      <c r="D80" s="54"/>
      <c r="E80" s="54"/>
      <c r="F80" s="54"/>
      <c r="G80" s="54"/>
      <c r="H80" s="54"/>
      <c r="I80" s="54"/>
      <c r="J80" s="74"/>
      <c r="K80" s="74"/>
      <c r="L80" s="74"/>
      <c r="M80" s="74"/>
      <c r="N80" s="74"/>
      <c r="O80" s="74"/>
      <c r="P80" s="74"/>
      <c r="Q80" s="74"/>
      <c r="R80" s="74"/>
      <c r="T80" s="1"/>
    </row>
    <row r="81" spans="1:20" s="51" customFormat="1" ht="15" x14ac:dyDescent="0.25">
      <c r="A81" s="50"/>
      <c r="B81" s="230" t="s">
        <v>1520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T81" s="1"/>
    </row>
    <row r="82" spans="1:20" x14ac:dyDescent="0.2">
      <c r="B82" s="353" t="s">
        <v>1623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T82" s="1"/>
    </row>
    <row r="83" spans="1:20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T83" s="1"/>
    </row>
    <row r="84" spans="1:20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</row>
    <row r="85" spans="1:20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1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1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autoFilter ref="A2:T71" xr:uid="{CBB09D14-7DBD-41A7-91E2-F378854D937B}"/>
  <mergeCells count="1">
    <mergeCell ref="R1:S1"/>
  </mergeCells>
  <phoneticPr fontId="4" type="noConversion"/>
  <conditionalFormatting sqref="A3:A52">
    <cfRule type="expression" dxfId="114" priority="9">
      <formula>S3&lt;-0.0999</formula>
    </cfRule>
    <cfRule type="expression" dxfId="113" priority="11">
      <formula>Q3&lt;20</formula>
    </cfRule>
  </conditionalFormatting>
  <conditionalFormatting sqref="B4:B16 B18:B29 B31:B52">
    <cfRule type="expression" dxfId="112" priority="16">
      <formula>R4&lt;0</formula>
    </cfRule>
    <cfRule type="expression" dxfId="111" priority="17">
      <formula>R4=0</formula>
    </cfRule>
    <cfRule type="expression" dxfId="110" priority="18">
      <formula>R4&gt;0</formula>
    </cfRule>
  </conditionalFormatting>
  <conditionalFormatting sqref="D72:Q72">
    <cfRule type="expression" dxfId="109" priority="13">
      <formula>D73&lt;0</formula>
    </cfRule>
    <cfRule type="expression" dxfId="108" priority="14">
      <formula>D73=0</formula>
    </cfRule>
    <cfRule type="expression" dxfId="107" priority="15">
      <formula>D73&gt;0</formula>
    </cfRule>
  </conditionalFormatting>
  <conditionalFormatting sqref="Q3:Q52">
    <cfRule type="expression" dxfId="106" priority="3">
      <formula>Q3&lt;20</formula>
    </cfRule>
  </conditionalFormatting>
  <conditionalFormatting sqref="S4:S52">
    <cfRule type="expression" dxfId="105" priority="10">
      <formula>S4&lt;-0.0999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BE58-4C82-428B-9086-E41B7E1CC82A}">
  <sheetPr codeName="Sheet16">
    <tabColor theme="8" tint="0.79998168889431442"/>
    <pageSetUpPr fitToPage="1"/>
  </sheetPr>
  <dimension ref="A1:Y291"/>
  <sheetViews>
    <sheetView zoomScale="90" zoomScaleNormal="90" zoomScalePageLayoutView="80" workbookViewId="0">
      <selection activeCell="L35" sqref="L35"/>
    </sheetView>
  </sheetViews>
  <sheetFormatPr defaultRowHeight="12.75" x14ac:dyDescent="0.2"/>
  <cols>
    <col min="1" max="1" width="9" style="44" customWidth="1"/>
    <col min="2" max="2" width="37.5" style="1" customWidth="1"/>
    <col min="3" max="3" width="9.875" style="1" customWidth="1"/>
    <col min="4" max="4" width="9.5" style="1" customWidth="1"/>
    <col min="5" max="7" width="9.875" style="1" customWidth="1"/>
    <col min="8" max="8" width="9.5" style="1" customWidth="1"/>
    <col min="9" max="10" width="9.875" style="1" customWidth="1"/>
    <col min="11" max="11" width="10" style="1" customWidth="1"/>
    <col min="12" max="16" width="12.5" style="1" customWidth="1"/>
    <col min="17" max="17" width="12" style="1" customWidth="1"/>
    <col min="18" max="18" width="8.5" style="1" customWidth="1"/>
    <col min="19" max="19" width="8.5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553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86">
        <v>85582</v>
      </c>
      <c r="B3" s="38" t="s">
        <v>555</v>
      </c>
      <c r="C3" s="36"/>
      <c r="D3" s="35"/>
      <c r="E3" s="35"/>
      <c r="F3" s="54"/>
      <c r="G3" s="35">
        <v>14</v>
      </c>
      <c r="H3" s="35">
        <v>14</v>
      </c>
      <c r="I3" s="35">
        <v>15</v>
      </c>
      <c r="J3" s="37">
        <v>23</v>
      </c>
      <c r="K3" s="54">
        <v>20</v>
      </c>
      <c r="L3" s="54">
        <v>19</v>
      </c>
      <c r="M3" s="54">
        <v>12</v>
      </c>
      <c r="N3" s="54">
        <v>16</v>
      </c>
      <c r="O3" s="54">
        <v>14</v>
      </c>
      <c r="P3" s="54">
        <v>14</v>
      </c>
      <c r="Q3" s="54">
        <v>23</v>
      </c>
      <c r="R3" s="54">
        <f t="shared" ref="R3:R34" si="0">Q3-P3</f>
        <v>9</v>
      </c>
      <c r="S3" s="55">
        <f t="shared" ref="S3:S34" si="1">(Q3/P3)-1</f>
        <v>0.64285714285714279</v>
      </c>
      <c r="T3" s="1"/>
    </row>
    <row r="4" spans="1:20" s="51" customFormat="1" ht="15" customHeight="1" x14ac:dyDescent="0.25">
      <c r="A4" s="86">
        <v>50202</v>
      </c>
      <c r="B4" s="38" t="s">
        <v>586</v>
      </c>
      <c r="C4" s="36">
        <v>10</v>
      </c>
      <c r="D4" s="35">
        <v>9</v>
      </c>
      <c r="E4" s="35">
        <v>10</v>
      </c>
      <c r="F4" s="36">
        <v>8</v>
      </c>
      <c r="G4" s="35">
        <v>10</v>
      </c>
      <c r="H4" s="35">
        <v>13</v>
      </c>
      <c r="I4" s="35">
        <v>11</v>
      </c>
      <c r="J4" s="37">
        <v>11</v>
      </c>
      <c r="K4" s="54">
        <v>9</v>
      </c>
      <c r="L4" s="54">
        <v>7</v>
      </c>
      <c r="M4" s="54">
        <v>7</v>
      </c>
      <c r="N4" s="54">
        <v>5</v>
      </c>
      <c r="O4" s="54">
        <v>4</v>
      </c>
      <c r="P4" s="54">
        <v>4</v>
      </c>
      <c r="Q4" s="54">
        <v>6</v>
      </c>
      <c r="R4" s="54">
        <f t="shared" si="0"/>
        <v>2</v>
      </c>
      <c r="S4" s="55">
        <f t="shared" si="1"/>
        <v>0.5</v>
      </c>
      <c r="T4" s="1"/>
    </row>
    <row r="5" spans="1:20" s="51" customFormat="1" ht="15" customHeight="1" x14ac:dyDescent="0.25">
      <c r="A5" s="86">
        <v>58658</v>
      </c>
      <c r="B5" s="33" t="s">
        <v>1425</v>
      </c>
      <c r="C5" s="36">
        <v>19</v>
      </c>
      <c r="D5" s="35">
        <v>23</v>
      </c>
      <c r="E5" s="35">
        <v>24</v>
      </c>
      <c r="F5" s="36">
        <v>27</v>
      </c>
      <c r="G5" s="35">
        <v>25</v>
      </c>
      <c r="H5" s="35">
        <v>31</v>
      </c>
      <c r="I5" s="35">
        <v>27</v>
      </c>
      <c r="J5" s="37">
        <v>31</v>
      </c>
      <c r="K5" s="54">
        <v>27</v>
      </c>
      <c r="L5" s="54">
        <v>19</v>
      </c>
      <c r="M5" s="54">
        <v>18</v>
      </c>
      <c r="N5" s="54">
        <v>16</v>
      </c>
      <c r="O5" s="54">
        <v>16</v>
      </c>
      <c r="P5" s="54">
        <v>18</v>
      </c>
      <c r="Q5" s="54">
        <v>22</v>
      </c>
      <c r="R5" s="54">
        <f t="shared" si="0"/>
        <v>4</v>
      </c>
      <c r="S5" s="55">
        <f t="shared" si="1"/>
        <v>0.22222222222222232</v>
      </c>
      <c r="T5" s="1"/>
    </row>
    <row r="6" spans="1:20" s="51" customFormat="1" ht="15" customHeight="1" x14ac:dyDescent="0.25">
      <c r="A6" s="86">
        <v>2175</v>
      </c>
      <c r="B6" s="38" t="s">
        <v>592</v>
      </c>
      <c r="C6" s="36">
        <v>66</v>
      </c>
      <c r="D6" s="35">
        <v>64</v>
      </c>
      <c r="E6" s="35">
        <v>67</v>
      </c>
      <c r="F6" s="36">
        <v>80</v>
      </c>
      <c r="G6" s="35">
        <v>83</v>
      </c>
      <c r="H6" s="35">
        <v>78</v>
      </c>
      <c r="I6" s="35">
        <v>76</v>
      </c>
      <c r="J6" s="37">
        <v>70</v>
      </c>
      <c r="K6" s="54">
        <v>64</v>
      </c>
      <c r="L6" s="54">
        <v>61</v>
      </c>
      <c r="M6" s="54">
        <v>56</v>
      </c>
      <c r="N6" s="54">
        <v>53</v>
      </c>
      <c r="O6" s="54">
        <v>44</v>
      </c>
      <c r="P6" s="54">
        <v>34</v>
      </c>
      <c r="Q6" s="54">
        <v>39</v>
      </c>
      <c r="R6" s="54">
        <f t="shared" si="0"/>
        <v>5</v>
      </c>
      <c r="S6" s="55">
        <f t="shared" si="1"/>
        <v>0.14705882352941169</v>
      </c>
      <c r="T6" s="1"/>
    </row>
    <row r="7" spans="1:20" s="51" customFormat="1" ht="15" customHeight="1" x14ac:dyDescent="0.25">
      <c r="A7" s="86">
        <v>58784</v>
      </c>
      <c r="B7" s="39" t="s">
        <v>605</v>
      </c>
      <c r="C7" s="36">
        <v>19</v>
      </c>
      <c r="D7" s="35">
        <v>23</v>
      </c>
      <c r="E7" s="35">
        <v>21</v>
      </c>
      <c r="F7" s="36">
        <v>23</v>
      </c>
      <c r="G7" s="35">
        <v>23</v>
      </c>
      <c r="H7" s="35">
        <v>18</v>
      </c>
      <c r="I7" s="35">
        <v>13</v>
      </c>
      <c r="J7" s="37">
        <v>18</v>
      </c>
      <c r="K7" s="54">
        <v>17</v>
      </c>
      <c r="L7" s="54">
        <v>16</v>
      </c>
      <c r="M7" s="54">
        <v>16</v>
      </c>
      <c r="N7" s="54">
        <v>18</v>
      </c>
      <c r="O7" s="54">
        <v>14</v>
      </c>
      <c r="P7" s="54">
        <v>14</v>
      </c>
      <c r="Q7" s="54">
        <v>16</v>
      </c>
      <c r="R7" s="54">
        <f t="shared" si="0"/>
        <v>2</v>
      </c>
      <c r="S7" s="55">
        <f t="shared" si="1"/>
        <v>0.14285714285714279</v>
      </c>
      <c r="T7" s="1"/>
    </row>
    <row r="8" spans="1:20" s="51" customFormat="1" ht="15" customHeight="1" x14ac:dyDescent="0.25">
      <c r="A8" s="86">
        <v>25242</v>
      </c>
      <c r="B8" s="38" t="s">
        <v>603</v>
      </c>
      <c r="C8" s="36">
        <v>28</v>
      </c>
      <c r="D8" s="35">
        <v>27</v>
      </c>
      <c r="E8" s="35">
        <v>25</v>
      </c>
      <c r="F8" s="36">
        <v>22</v>
      </c>
      <c r="G8" s="35">
        <v>22</v>
      </c>
      <c r="H8" s="35">
        <v>26</v>
      </c>
      <c r="I8" s="35">
        <v>30</v>
      </c>
      <c r="J8" s="37">
        <v>33</v>
      </c>
      <c r="K8" s="54">
        <v>39</v>
      </c>
      <c r="L8" s="54">
        <v>40</v>
      </c>
      <c r="M8" s="54">
        <v>42</v>
      </c>
      <c r="N8" s="54">
        <v>38</v>
      </c>
      <c r="O8" s="54">
        <v>39</v>
      </c>
      <c r="P8" s="54">
        <v>38</v>
      </c>
      <c r="Q8" s="54">
        <v>43</v>
      </c>
      <c r="R8" s="54">
        <f t="shared" si="0"/>
        <v>5</v>
      </c>
      <c r="S8" s="55">
        <f t="shared" si="1"/>
        <v>0.13157894736842102</v>
      </c>
      <c r="T8" s="1"/>
    </row>
    <row r="9" spans="1:20" s="51" customFormat="1" ht="15" customHeight="1" x14ac:dyDescent="0.25">
      <c r="A9" s="86">
        <v>23174</v>
      </c>
      <c r="B9" s="38" t="s">
        <v>565</v>
      </c>
      <c r="C9" s="36">
        <v>28</v>
      </c>
      <c r="D9" s="35">
        <v>28</v>
      </c>
      <c r="E9" s="35">
        <v>25</v>
      </c>
      <c r="F9" s="36">
        <v>24</v>
      </c>
      <c r="G9" s="35">
        <v>23</v>
      </c>
      <c r="H9" s="35">
        <v>23</v>
      </c>
      <c r="I9" s="35">
        <v>29</v>
      </c>
      <c r="J9" s="37">
        <v>31</v>
      </c>
      <c r="K9" s="54">
        <v>31</v>
      </c>
      <c r="L9" s="54">
        <v>34</v>
      </c>
      <c r="M9" s="54">
        <v>36</v>
      </c>
      <c r="N9" s="54">
        <v>31</v>
      </c>
      <c r="O9" s="54">
        <v>32</v>
      </c>
      <c r="P9" s="54">
        <v>34</v>
      </c>
      <c r="Q9" s="54">
        <v>38</v>
      </c>
      <c r="R9" s="54">
        <f t="shared" si="0"/>
        <v>4</v>
      </c>
      <c r="S9" s="55">
        <f t="shared" si="1"/>
        <v>0.11764705882352944</v>
      </c>
      <c r="T9" s="1"/>
    </row>
    <row r="10" spans="1:20" s="51" customFormat="1" ht="15" customHeight="1" x14ac:dyDescent="0.25">
      <c r="A10" s="86">
        <v>2154</v>
      </c>
      <c r="B10" s="38" t="s">
        <v>601</v>
      </c>
      <c r="C10" s="36">
        <v>68</v>
      </c>
      <c r="D10" s="35">
        <v>66</v>
      </c>
      <c r="E10" s="35">
        <v>73</v>
      </c>
      <c r="F10" s="36">
        <v>63</v>
      </c>
      <c r="G10" s="35">
        <v>76</v>
      </c>
      <c r="H10" s="35">
        <v>71</v>
      </c>
      <c r="I10" s="35">
        <v>60</v>
      </c>
      <c r="J10" s="37">
        <v>49</v>
      </c>
      <c r="K10" s="54">
        <v>58</v>
      </c>
      <c r="L10" s="54">
        <v>45</v>
      </c>
      <c r="M10" s="54">
        <v>41</v>
      </c>
      <c r="N10" s="54">
        <v>46</v>
      </c>
      <c r="O10" s="54">
        <v>51</v>
      </c>
      <c r="P10" s="54">
        <v>42</v>
      </c>
      <c r="Q10" s="54">
        <v>46</v>
      </c>
      <c r="R10" s="54">
        <f t="shared" si="0"/>
        <v>4</v>
      </c>
      <c r="S10" s="55">
        <f t="shared" si="1"/>
        <v>9.5238095238095344E-2</v>
      </c>
      <c r="T10" s="1"/>
    </row>
    <row r="11" spans="1:20" s="51" customFormat="1" ht="15" customHeight="1" x14ac:dyDescent="0.25">
      <c r="A11" s="86">
        <v>70275</v>
      </c>
      <c r="B11" s="38" t="s">
        <v>590</v>
      </c>
      <c r="C11" s="36">
        <v>33</v>
      </c>
      <c r="D11" s="35">
        <v>29</v>
      </c>
      <c r="E11" s="35">
        <v>26</v>
      </c>
      <c r="F11" s="36">
        <v>22</v>
      </c>
      <c r="G11" s="35">
        <v>26</v>
      </c>
      <c r="H11" s="35">
        <v>19</v>
      </c>
      <c r="I11" s="35">
        <v>21</v>
      </c>
      <c r="J11" s="37">
        <v>21</v>
      </c>
      <c r="K11" s="54">
        <v>21</v>
      </c>
      <c r="L11" s="54">
        <v>22</v>
      </c>
      <c r="M11" s="54">
        <v>20</v>
      </c>
      <c r="N11" s="54">
        <v>17</v>
      </c>
      <c r="O11" s="54">
        <v>14</v>
      </c>
      <c r="P11" s="54">
        <v>13</v>
      </c>
      <c r="Q11" s="54">
        <v>14</v>
      </c>
      <c r="R11" s="54">
        <f t="shared" si="0"/>
        <v>1</v>
      </c>
      <c r="S11" s="55">
        <f t="shared" si="1"/>
        <v>7.6923076923076872E-2</v>
      </c>
      <c r="T11" s="1"/>
    </row>
    <row r="12" spans="1:20" s="51" customFormat="1" ht="15" customHeight="1" x14ac:dyDescent="0.25">
      <c r="A12" s="86">
        <v>2166</v>
      </c>
      <c r="B12" s="39" t="s">
        <v>1469</v>
      </c>
      <c r="C12" s="36">
        <v>78</v>
      </c>
      <c r="D12" s="35">
        <v>72</v>
      </c>
      <c r="E12" s="35">
        <v>70</v>
      </c>
      <c r="F12" s="36">
        <v>67</v>
      </c>
      <c r="G12" s="35">
        <v>65</v>
      </c>
      <c r="H12" s="35">
        <v>66</v>
      </c>
      <c r="I12" s="35">
        <v>63</v>
      </c>
      <c r="J12" s="37">
        <v>65</v>
      </c>
      <c r="K12" s="54">
        <v>57</v>
      </c>
      <c r="L12" s="54">
        <v>61</v>
      </c>
      <c r="M12" s="54">
        <v>54</v>
      </c>
      <c r="N12" s="54">
        <v>50</v>
      </c>
      <c r="O12" s="54">
        <v>49</v>
      </c>
      <c r="P12" s="54">
        <v>43</v>
      </c>
      <c r="Q12" s="54">
        <v>46</v>
      </c>
      <c r="R12" s="54">
        <f t="shared" si="0"/>
        <v>3</v>
      </c>
      <c r="S12" s="55">
        <f t="shared" si="1"/>
        <v>6.9767441860465018E-2</v>
      </c>
      <c r="T12" s="1"/>
    </row>
    <row r="13" spans="1:20" s="51" customFormat="1" ht="12.95" customHeight="1" x14ac:dyDescent="0.25">
      <c r="A13" s="86">
        <v>2144</v>
      </c>
      <c r="B13" s="39" t="s">
        <v>575</v>
      </c>
      <c r="C13" s="36">
        <v>27</v>
      </c>
      <c r="D13" s="35">
        <v>22</v>
      </c>
      <c r="E13" s="35">
        <v>21</v>
      </c>
      <c r="F13" s="36">
        <v>20</v>
      </c>
      <c r="G13" s="35">
        <v>20</v>
      </c>
      <c r="H13" s="35">
        <v>20</v>
      </c>
      <c r="I13" s="35">
        <v>25</v>
      </c>
      <c r="J13" s="37">
        <v>24</v>
      </c>
      <c r="K13" s="54">
        <v>25</v>
      </c>
      <c r="L13" s="54">
        <v>25</v>
      </c>
      <c r="M13" s="54">
        <v>19</v>
      </c>
      <c r="N13" s="54">
        <v>19</v>
      </c>
      <c r="O13" s="54">
        <v>17</v>
      </c>
      <c r="P13" s="54">
        <v>15</v>
      </c>
      <c r="Q13" s="54">
        <v>16</v>
      </c>
      <c r="R13" s="54">
        <f t="shared" si="0"/>
        <v>1</v>
      </c>
      <c r="S13" s="55">
        <f t="shared" si="1"/>
        <v>6.6666666666666652E-2</v>
      </c>
      <c r="T13" s="1"/>
    </row>
    <row r="14" spans="1:20" s="51" customFormat="1" ht="15" customHeight="1" x14ac:dyDescent="0.25">
      <c r="A14" s="86">
        <v>82739</v>
      </c>
      <c r="B14" s="38" t="s">
        <v>1548</v>
      </c>
      <c r="C14" s="36">
        <v>22</v>
      </c>
      <c r="D14" s="35">
        <v>16</v>
      </c>
      <c r="E14" s="35">
        <v>19</v>
      </c>
      <c r="F14" s="36">
        <v>20</v>
      </c>
      <c r="G14" s="35">
        <v>18</v>
      </c>
      <c r="H14" s="35">
        <v>17</v>
      </c>
      <c r="I14" s="35">
        <v>18</v>
      </c>
      <c r="J14" s="37">
        <v>18</v>
      </c>
      <c r="K14" s="54">
        <v>22</v>
      </c>
      <c r="L14" s="54">
        <v>25</v>
      </c>
      <c r="M14" s="54">
        <v>24</v>
      </c>
      <c r="N14" s="54">
        <v>22</v>
      </c>
      <c r="O14" s="54">
        <v>17</v>
      </c>
      <c r="P14" s="54">
        <v>15</v>
      </c>
      <c r="Q14" s="54">
        <v>16</v>
      </c>
      <c r="R14" s="54">
        <f t="shared" si="0"/>
        <v>1</v>
      </c>
      <c r="S14" s="55">
        <f t="shared" si="1"/>
        <v>6.6666666666666652E-2</v>
      </c>
      <c r="T14" s="1"/>
    </row>
    <row r="15" spans="1:20" s="51" customFormat="1" ht="15" customHeight="1" x14ac:dyDescent="0.25">
      <c r="A15" s="86">
        <v>54401</v>
      </c>
      <c r="B15" s="38" t="s">
        <v>554</v>
      </c>
      <c r="C15" s="36">
        <v>19</v>
      </c>
      <c r="D15" s="35">
        <v>21</v>
      </c>
      <c r="E15" s="35">
        <v>19</v>
      </c>
      <c r="F15" s="36">
        <v>19</v>
      </c>
      <c r="G15" s="35">
        <v>26</v>
      </c>
      <c r="H15" s="35">
        <v>21</v>
      </c>
      <c r="I15" s="35">
        <v>23</v>
      </c>
      <c r="J15" s="37">
        <v>25</v>
      </c>
      <c r="K15" s="54">
        <v>29</v>
      </c>
      <c r="L15" s="54">
        <v>33</v>
      </c>
      <c r="M15" s="54">
        <v>32</v>
      </c>
      <c r="N15" s="54">
        <v>33</v>
      </c>
      <c r="O15" s="54">
        <v>31</v>
      </c>
      <c r="P15" s="54">
        <v>33</v>
      </c>
      <c r="Q15" s="54">
        <v>35</v>
      </c>
      <c r="R15" s="54">
        <f t="shared" si="0"/>
        <v>2</v>
      </c>
      <c r="S15" s="55">
        <f t="shared" si="1"/>
        <v>6.0606060606060552E-2</v>
      </c>
      <c r="T15" s="1"/>
    </row>
    <row r="16" spans="1:20" s="51" customFormat="1" ht="15" customHeight="1" x14ac:dyDescent="0.25">
      <c r="A16" s="86">
        <v>2170</v>
      </c>
      <c r="B16" s="39" t="s">
        <v>581</v>
      </c>
      <c r="C16" s="36">
        <v>20</v>
      </c>
      <c r="D16" s="35">
        <v>20</v>
      </c>
      <c r="E16" s="35">
        <v>21</v>
      </c>
      <c r="F16" s="36">
        <v>21</v>
      </c>
      <c r="G16" s="35">
        <v>21</v>
      </c>
      <c r="H16" s="35">
        <v>17</v>
      </c>
      <c r="I16" s="35">
        <v>20</v>
      </c>
      <c r="J16" s="37">
        <v>21</v>
      </c>
      <c r="K16" s="54">
        <v>21</v>
      </c>
      <c r="L16" s="54">
        <v>23</v>
      </c>
      <c r="M16" s="54">
        <v>16</v>
      </c>
      <c r="N16" s="54">
        <v>18</v>
      </c>
      <c r="O16" s="54">
        <v>19</v>
      </c>
      <c r="P16" s="54">
        <v>20</v>
      </c>
      <c r="Q16" s="54">
        <v>21</v>
      </c>
      <c r="R16" s="54">
        <f t="shared" si="0"/>
        <v>1</v>
      </c>
      <c r="S16" s="55">
        <f t="shared" si="1"/>
        <v>5.0000000000000044E-2</v>
      </c>
      <c r="T16" s="1"/>
    </row>
    <row r="17" spans="1:20" s="51" customFormat="1" ht="15" customHeight="1" x14ac:dyDescent="0.25">
      <c r="A17" s="86">
        <v>2159</v>
      </c>
      <c r="B17" s="33" t="s">
        <v>596</v>
      </c>
      <c r="C17" s="36">
        <v>46</v>
      </c>
      <c r="D17" s="35">
        <v>41</v>
      </c>
      <c r="E17" s="35">
        <v>44</v>
      </c>
      <c r="F17" s="36">
        <v>42</v>
      </c>
      <c r="G17" s="35">
        <v>42</v>
      </c>
      <c r="H17" s="35">
        <v>43</v>
      </c>
      <c r="I17" s="35">
        <v>42</v>
      </c>
      <c r="J17" s="37">
        <v>45</v>
      </c>
      <c r="K17" s="54">
        <v>41</v>
      </c>
      <c r="L17" s="54">
        <v>40</v>
      </c>
      <c r="M17" s="54">
        <v>38</v>
      </c>
      <c r="N17" s="54">
        <v>28</v>
      </c>
      <c r="O17" s="54">
        <v>24</v>
      </c>
      <c r="P17" s="54">
        <v>29</v>
      </c>
      <c r="Q17" s="54">
        <v>30</v>
      </c>
      <c r="R17" s="54">
        <f t="shared" si="0"/>
        <v>1</v>
      </c>
      <c r="S17" s="55">
        <f t="shared" si="1"/>
        <v>3.4482758620689724E-2</v>
      </c>
      <c r="T17" s="1"/>
    </row>
    <row r="18" spans="1:20" s="51" customFormat="1" ht="15" customHeight="1" x14ac:dyDescent="0.25">
      <c r="A18" s="86">
        <v>2141</v>
      </c>
      <c r="B18" s="33" t="s">
        <v>574</v>
      </c>
      <c r="C18" s="36">
        <v>35</v>
      </c>
      <c r="D18" s="35">
        <v>34</v>
      </c>
      <c r="E18" s="35">
        <v>34</v>
      </c>
      <c r="F18" s="36">
        <v>33</v>
      </c>
      <c r="G18" s="35">
        <v>28</v>
      </c>
      <c r="H18" s="35">
        <v>31</v>
      </c>
      <c r="I18" s="35">
        <v>27</v>
      </c>
      <c r="J18" s="37">
        <v>29</v>
      </c>
      <c r="K18" s="54">
        <v>27</v>
      </c>
      <c r="L18" s="54">
        <v>27</v>
      </c>
      <c r="M18" s="54">
        <v>29</v>
      </c>
      <c r="N18" s="54">
        <v>27</v>
      </c>
      <c r="O18" s="54">
        <v>25</v>
      </c>
      <c r="P18" s="54">
        <v>29</v>
      </c>
      <c r="Q18" s="54">
        <v>30</v>
      </c>
      <c r="R18" s="54">
        <f t="shared" si="0"/>
        <v>1</v>
      </c>
      <c r="S18" s="55">
        <f t="shared" si="1"/>
        <v>3.4482758620689724E-2</v>
      </c>
      <c r="T18" s="1"/>
    </row>
    <row r="19" spans="1:20" s="51" customFormat="1" ht="15" customHeight="1" x14ac:dyDescent="0.25">
      <c r="A19" s="86">
        <v>21749</v>
      </c>
      <c r="B19" s="38" t="s">
        <v>602</v>
      </c>
      <c r="C19" s="36">
        <v>35</v>
      </c>
      <c r="D19" s="35">
        <v>39</v>
      </c>
      <c r="E19" s="35">
        <v>39</v>
      </c>
      <c r="F19" s="36">
        <v>41</v>
      </c>
      <c r="G19" s="35">
        <v>44</v>
      </c>
      <c r="H19" s="35">
        <v>47</v>
      </c>
      <c r="I19" s="35">
        <v>44</v>
      </c>
      <c r="J19" s="37">
        <v>43</v>
      </c>
      <c r="K19" s="54">
        <v>41</v>
      </c>
      <c r="L19" s="54">
        <v>36</v>
      </c>
      <c r="M19" s="54">
        <v>35</v>
      </c>
      <c r="N19" s="54">
        <v>36</v>
      </c>
      <c r="O19" s="54">
        <v>39</v>
      </c>
      <c r="P19" s="54">
        <v>38</v>
      </c>
      <c r="Q19" s="54">
        <v>39</v>
      </c>
      <c r="R19" s="54">
        <f t="shared" si="0"/>
        <v>1</v>
      </c>
      <c r="S19" s="55">
        <f t="shared" si="1"/>
        <v>2.6315789473684292E-2</v>
      </c>
      <c r="T19" s="1"/>
    </row>
    <row r="20" spans="1:20" s="51" customFormat="1" ht="15" customHeight="1" x14ac:dyDescent="0.25">
      <c r="A20" s="86">
        <v>2172</v>
      </c>
      <c r="B20" s="38" t="s">
        <v>582</v>
      </c>
      <c r="C20" s="36">
        <v>40</v>
      </c>
      <c r="D20" s="35">
        <v>40</v>
      </c>
      <c r="E20" s="35">
        <v>43</v>
      </c>
      <c r="F20" s="36">
        <v>50</v>
      </c>
      <c r="G20" s="35">
        <v>52</v>
      </c>
      <c r="H20" s="35">
        <v>48</v>
      </c>
      <c r="I20" s="35">
        <v>41</v>
      </c>
      <c r="J20" s="37">
        <v>41</v>
      </c>
      <c r="K20" s="54">
        <v>45</v>
      </c>
      <c r="L20" s="54">
        <v>44</v>
      </c>
      <c r="M20" s="54">
        <v>39</v>
      </c>
      <c r="N20" s="54">
        <v>44</v>
      </c>
      <c r="O20" s="54">
        <v>45</v>
      </c>
      <c r="P20" s="54">
        <v>43</v>
      </c>
      <c r="Q20" s="54">
        <v>44</v>
      </c>
      <c r="R20" s="54">
        <f t="shared" si="0"/>
        <v>1</v>
      </c>
      <c r="S20" s="55">
        <f t="shared" si="1"/>
        <v>2.3255813953488413E-2</v>
      </c>
      <c r="T20" s="1"/>
    </row>
    <row r="21" spans="1:20" s="51" customFormat="1" ht="15" customHeight="1" x14ac:dyDescent="0.25">
      <c r="A21" s="86">
        <v>2149</v>
      </c>
      <c r="B21" s="33" t="s">
        <v>607</v>
      </c>
      <c r="C21" s="36">
        <v>66</v>
      </c>
      <c r="D21" s="35">
        <v>64</v>
      </c>
      <c r="E21" s="35">
        <v>69</v>
      </c>
      <c r="F21" s="36">
        <v>73</v>
      </c>
      <c r="G21" s="35">
        <v>52</v>
      </c>
      <c r="H21" s="35">
        <v>51</v>
      </c>
      <c r="I21" s="35">
        <v>59</v>
      </c>
      <c r="J21" s="37">
        <v>58</v>
      </c>
      <c r="K21" s="54">
        <v>59</v>
      </c>
      <c r="L21" s="54">
        <v>44</v>
      </c>
      <c r="M21" s="54">
        <v>52</v>
      </c>
      <c r="N21" s="54">
        <v>64</v>
      </c>
      <c r="O21" s="54">
        <v>69</v>
      </c>
      <c r="P21" s="54">
        <v>64</v>
      </c>
      <c r="Q21" s="54">
        <v>65</v>
      </c>
      <c r="R21" s="54">
        <f t="shared" si="0"/>
        <v>1</v>
      </c>
      <c r="S21" s="55">
        <f t="shared" si="1"/>
        <v>1.5625E-2</v>
      </c>
      <c r="T21" s="1"/>
    </row>
    <row r="22" spans="1:20" s="51" customFormat="1" ht="15" customHeight="1" x14ac:dyDescent="0.25">
      <c r="A22" s="86">
        <v>2712</v>
      </c>
      <c r="B22" s="38" t="s">
        <v>571</v>
      </c>
      <c r="C22" s="36">
        <v>78</v>
      </c>
      <c r="D22" s="35">
        <v>73</v>
      </c>
      <c r="E22" s="35">
        <v>79</v>
      </c>
      <c r="F22" s="36">
        <v>74</v>
      </c>
      <c r="G22" s="35">
        <v>87</v>
      </c>
      <c r="H22" s="35">
        <v>79</v>
      </c>
      <c r="I22" s="35">
        <v>84</v>
      </c>
      <c r="J22" s="37">
        <v>84</v>
      </c>
      <c r="K22" s="54">
        <v>85</v>
      </c>
      <c r="L22" s="54">
        <v>83</v>
      </c>
      <c r="M22" s="54">
        <v>79</v>
      </c>
      <c r="N22" s="54">
        <v>76</v>
      </c>
      <c r="O22" s="54">
        <v>72</v>
      </c>
      <c r="P22" s="54">
        <v>69</v>
      </c>
      <c r="Q22" s="54">
        <v>70</v>
      </c>
      <c r="R22" s="54">
        <f t="shared" si="0"/>
        <v>1</v>
      </c>
      <c r="S22" s="55">
        <f t="shared" si="1"/>
        <v>1.449275362318847E-2</v>
      </c>
      <c r="T22" s="1"/>
    </row>
    <row r="23" spans="1:20" s="51" customFormat="1" ht="15" customHeight="1" x14ac:dyDescent="0.25">
      <c r="A23" s="86">
        <v>2157</v>
      </c>
      <c r="B23" s="33" t="s">
        <v>569</v>
      </c>
      <c r="C23" s="36">
        <v>128</v>
      </c>
      <c r="D23" s="35">
        <v>132</v>
      </c>
      <c r="E23" s="35">
        <v>133</v>
      </c>
      <c r="F23" s="36">
        <v>127</v>
      </c>
      <c r="G23" s="35">
        <v>123</v>
      </c>
      <c r="H23" s="35">
        <v>136</v>
      </c>
      <c r="I23" s="35">
        <v>133</v>
      </c>
      <c r="J23" s="37">
        <v>149</v>
      </c>
      <c r="K23" s="54">
        <v>143</v>
      </c>
      <c r="L23" s="54">
        <v>137</v>
      </c>
      <c r="M23" s="54">
        <v>140</v>
      </c>
      <c r="N23" s="54">
        <v>140</v>
      </c>
      <c r="O23" s="54">
        <v>136</v>
      </c>
      <c r="P23" s="54">
        <v>142</v>
      </c>
      <c r="Q23" s="54">
        <v>144</v>
      </c>
      <c r="R23" s="54">
        <f t="shared" si="0"/>
        <v>2</v>
      </c>
      <c r="S23" s="55">
        <f t="shared" si="1"/>
        <v>1.4084507042253502E-2</v>
      </c>
      <c r="T23" s="1"/>
    </row>
    <row r="24" spans="1:20" s="51" customFormat="1" ht="15" customHeight="1" x14ac:dyDescent="0.25">
      <c r="A24" s="86">
        <v>2164</v>
      </c>
      <c r="B24" s="39" t="s">
        <v>598</v>
      </c>
      <c r="C24" s="36">
        <v>238</v>
      </c>
      <c r="D24" s="35">
        <v>212</v>
      </c>
      <c r="E24" s="35">
        <v>197</v>
      </c>
      <c r="F24" s="36">
        <v>190</v>
      </c>
      <c r="G24" s="35">
        <v>183</v>
      </c>
      <c r="H24" s="35">
        <v>179</v>
      </c>
      <c r="I24" s="35">
        <v>178</v>
      </c>
      <c r="J24" s="37">
        <v>157</v>
      </c>
      <c r="K24" s="54">
        <v>140</v>
      </c>
      <c r="L24" s="54">
        <v>118</v>
      </c>
      <c r="M24" s="54">
        <v>107</v>
      </c>
      <c r="N24" s="54">
        <v>101</v>
      </c>
      <c r="O24" s="54">
        <v>83</v>
      </c>
      <c r="P24" s="54">
        <v>78</v>
      </c>
      <c r="Q24" s="54">
        <v>78</v>
      </c>
      <c r="R24" s="54">
        <f t="shared" si="0"/>
        <v>0</v>
      </c>
      <c r="S24" s="55">
        <f t="shared" si="1"/>
        <v>0</v>
      </c>
      <c r="T24" s="1"/>
    </row>
    <row r="25" spans="1:20" s="51" customFormat="1" ht="15" customHeight="1" x14ac:dyDescent="0.25">
      <c r="A25" s="86">
        <v>27435</v>
      </c>
      <c r="B25" s="39" t="s">
        <v>597</v>
      </c>
      <c r="C25" s="36">
        <v>95</v>
      </c>
      <c r="D25" s="35">
        <v>79</v>
      </c>
      <c r="E25" s="35">
        <v>81</v>
      </c>
      <c r="F25" s="36">
        <v>80</v>
      </c>
      <c r="G25" s="35">
        <v>82</v>
      </c>
      <c r="H25" s="35">
        <v>82</v>
      </c>
      <c r="I25" s="35">
        <v>74</v>
      </c>
      <c r="J25" s="37">
        <v>76</v>
      </c>
      <c r="K25" s="54">
        <v>72</v>
      </c>
      <c r="L25" s="54">
        <v>78</v>
      </c>
      <c r="M25" s="54">
        <v>79</v>
      </c>
      <c r="N25" s="54">
        <v>74</v>
      </c>
      <c r="O25" s="54">
        <v>70</v>
      </c>
      <c r="P25" s="54">
        <v>68</v>
      </c>
      <c r="Q25" s="54">
        <v>68</v>
      </c>
      <c r="R25" s="54">
        <f t="shared" si="0"/>
        <v>0</v>
      </c>
      <c r="S25" s="55">
        <f t="shared" si="1"/>
        <v>0</v>
      </c>
      <c r="T25" s="1"/>
    </row>
    <row r="26" spans="1:20" s="51" customFormat="1" ht="15" customHeight="1" x14ac:dyDescent="0.25">
      <c r="A26" s="86">
        <v>22065</v>
      </c>
      <c r="B26" s="38" t="s">
        <v>594</v>
      </c>
      <c r="C26" s="36">
        <v>56</v>
      </c>
      <c r="D26" s="35">
        <v>58</v>
      </c>
      <c r="E26" s="35">
        <v>55</v>
      </c>
      <c r="F26" s="36">
        <v>55</v>
      </c>
      <c r="G26" s="35">
        <v>60</v>
      </c>
      <c r="H26" s="35">
        <v>62</v>
      </c>
      <c r="I26" s="35">
        <v>60</v>
      </c>
      <c r="J26" s="37">
        <v>56</v>
      </c>
      <c r="K26" s="54">
        <v>58</v>
      </c>
      <c r="L26" s="54">
        <v>53</v>
      </c>
      <c r="M26" s="54">
        <v>50</v>
      </c>
      <c r="N26" s="54">
        <v>51</v>
      </c>
      <c r="O26" s="54">
        <v>53</v>
      </c>
      <c r="P26" s="54">
        <v>58</v>
      </c>
      <c r="Q26" s="54">
        <v>58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customHeight="1" x14ac:dyDescent="0.25">
      <c r="A27" s="86">
        <v>51746</v>
      </c>
      <c r="B27" s="38" t="s">
        <v>588</v>
      </c>
      <c r="C27" s="36">
        <v>60</v>
      </c>
      <c r="D27" s="35">
        <v>58</v>
      </c>
      <c r="E27" s="35">
        <v>51</v>
      </c>
      <c r="F27" s="36">
        <v>52</v>
      </c>
      <c r="G27" s="35">
        <v>57</v>
      </c>
      <c r="H27" s="35">
        <v>63</v>
      </c>
      <c r="I27" s="35">
        <v>54</v>
      </c>
      <c r="J27" s="37">
        <v>54</v>
      </c>
      <c r="K27" s="54">
        <v>57</v>
      </c>
      <c r="L27" s="54">
        <v>55</v>
      </c>
      <c r="M27" s="54">
        <v>50</v>
      </c>
      <c r="N27" s="54">
        <v>49</v>
      </c>
      <c r="O27" s="54">
        <v>49</v>
      </c>
      <c r="P27" s="54">
        <v>49</v>
      </c>
      <c r="Q27" s="54">
        <v>49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86">
        <v>2173</v>
      </c>
      <c r="B28" s="39" t="s">
        <v>595</v>
      </c>
      <c r="C28" s="36">
        <v>61</v>
      </c>
      <c r="D28" s="35">
        <v>62</v>
      </c>
      <c r="E28" s="35">
        <v>66</v>
      </c>
      <c r="F28" s="36">
        <v>61</v>
      </c>
      <c r="G28" s="35">
        <v>58</v>
      </c>
      <c r="H28" s="35">
        <v>49</v>
      </c>
      <c r="I28" s="35">
        <v>48</v>
      </c>
      <c r="J28" s="37">
        <v>45</v>
      </c>
      <c r="K28" s="54">
        <v>44</v>
      </c>
      <c r="L28" s="54">
        <v>38</v>
      </c>
      <c r="M28" s="54">
        <v>39</v>
      </c>
      <c r="N28" s="54">
        <v>43</v>
      </c>
      <c r="O28" s="54">
        <v>38</v>
      </c>
      <c r="P28" s="54">
        <v>40</v>
      </c>
      <c r="Q28" s="54">
        <v>40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customHeight="1" x14ac:dyDescent="0.25">
      <c r="A29" s="86">
        <v>50932</v>
      </c>
      <c r="B29" s="33" t="s">
        <v>560</v>
      </c>
      <c r="C29" s="36">
        <v>30</v>
      </c>
      <c r="D29" s="35">
        <v>25</v>
      </c>
      <c r="E29" s="35">
        <v>28</v>
      </c>
      <c r="F29" s="36">
        <v>29</v>
      </c>
      <c r="G29" s="35">
        <v>31</v>
      </c>
      <c r="H29" s="35">
        <v>29</v>
      </c>
      <c r="I29" s="35">
        <v>32</v>
      </c>
      <c r="J29" s="37">
        <v>37</v>
      </c>
      <c r="K29" s="54">
        <v>34</v>
      </c>
      <c r="L29" s="54">
        <v>33</v>
      </c>
      <c r="M29" s="54">
        <v>34</v>
      </c>
      <c r="N29" s="54">
        <v>34</v>
      </c>
      <c r="O29" s="54">
        <v>28</v>
      </c>
      <c r="P29" s="54">
        <v>30</v>
      </c>
      <c r="Q29" s="54">
        <v>30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customHeight="1" x14ac:dyDescent="0.25">
      <c r="A30" s="86">
        <v>2148</v>
      </c>
      <c r="B30" s="38" t="s">
        <v>577</v>
      </c>
      <c r="C30" s="36">
        <v>43</v>
      </c>
      <c r="D30" s="35">
        <v>35</v>
      </c>
      <c r="E30" s="35">
        <v>36</v>
      </c>
      <c r="F30" s="36">
        <v>41</v>
      </c>
      <c r="G30" s="35">
        <v>47</v>
      </c>
      <c r="H30" s="35">
        <v>46</v>
      </c>
      <c r="I30" s="35">
        <v>35</v>
      </c>
      <c r="J30" s="37">
        <v>33</v>
      </c>
      <c r="K30" s="54">
        <v>35</v>
      </c>
      <c r="L30" s="54">
        <v>34</v>
      </c>
      <c r="M30" s="54">
        <v>27</v>
      </c>
      <c r="N30" s="54">
        <v>24</v>
      </c>
      <c r="O30" s="54">
        <v>25</v>
      </c>
      <c r="P30" s="54">
        <v>30</v>
      </c>
      <c r="Q30" s="54">
        <v>30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86">
        <v>2153</v>
      </c>
      <c r="B31" s="33" t="s">
        <v>578</v>
      </c>
      <c r="C31" s="36">
        <v>36</v>
      </c>
      <c r="D31" s="35">
        <v>31</v>
      </c>
      <c r="E31" s="35">
        <v>31</v>
      </c>
      <c r="F31" s="36">
        <v>32</v>
      </c>
      <c r="G31" s="35">
        <v>27</v>
      </c>
      <c r="H31" s="35">
        <v>29</v>
      </c>
      <c r="I31" s="35">
        <v>30</v>
      </c>
      <c r="J31" s="37">
        <v>29</v>
      </c>
      <c r="K31" s="54">
        <v>31</v>
      </c>
      <c r="L31" s="54">
        <v>28</v>
      </c>
      <c r="M31" s="54">
        <v>27</v>
      </c>
      <c r="N31" s="54">
        <v>25</v>
      </c>
      <c r="O31" s="54">
        <v>24</v>
      </c>
      <c r="P31" s="54">
        <v>27</v>
      </c>
      <c r="Q31" s="54">
        <v>27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86">
        <v>2151</v>
      </c>
      <c r="B32" s="38" t="s">
        <v>566</v>
      </c>
      <c r="C32" s="36">
        <v>27</v>
      </c>
      <c r="D32" s="35">
        <v>29</v>
      </c>
      <c r="E32" s="35">
        <v>28</v>
      </c>
      <c r="F32" s="36">
        <v>28</v>
      </c>
      <c r="G32" s="35">
        <v>25</v>
      </c>
      <c r="H32" s="35">
        <v>29</v>
      </c>
      <c r="I32" s="35">
        <v>41</v>
      </c>
      <c r="J32" s="37">
        <v>33</v>
      </c>
      <c r="K32" s="54">
        <v>32</v>
      </c>
      <c r="L32" s="54">
        <v>32</v>
      </c>
      <c r="M32" s="54">
        <v>32</v>
      </c>
      <c r="N32" s="54">
        <v>35</v>
      </c>
      <c r="O32" s="54">
        <v>33</v>
      </c>
      <c r="P32" s="54">
        <v>27</v>
      </c>
      <c r="Q32" s="54">
        <v>27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customHeight="1" x14ac:dyDescent="0.25">
      <c r="A33" s="86">
        <v>51226</v>
      </c>
      <c r="B33" s="38" t="s">
        <v>587</v>
      </c>
      <c r="C33" s="36">
        <v>25</v>
      </c>
      <c r="D33" s="35">
        <v>27</v>
      </c>
      <c r="E33" s="35">
        <v>26</v>
      </c>
      <c r="F33" s="36">
        <v>31</v>
      </c>
      <c r="G33" s="35">
        <v>32</v>
      </c>
      <c r="H33" s="35">
        <v>32</v>
      </c>
      <c r="I33" s="35">
        <v>34</v>
      </c>
      <c r="J33" s="37">
        <v>34</v>
      </c>
      <c r="K33" s="54">
        <v>33</v>
      </c>
      <c r="L33" s="54">
        <v>31</v>
      </c>
      <c r="M33" s="54">
        <v>32</v>
      </c>
      <c r="N33" s="54">
        <v>32</v>
      </c>
      <c r="O33" s="54">
        <v>25</v>
      </c>
      <c r="P33" s="54">
        <v>25</v>
      </c>
      <c r="Q33" s="54">
        <v>25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86">
        <v>2177</v>
      </c>
      <c r="B34" s="38" t="s">
        <v>584</v>
      </c>
      <c r="C34" s="36">
        <v>35</v>
      </c>
      <c r="D34" s="35">
        <v>37</v>
      </c>
      <c r="E34" s="35">
        <v>37</v>
      </c>
      <c r="F34" s="36">
        <v>38</v>
      </c>
      <c r="G34" s="35">
        <v>39</v>
      </c>
      <c r="H34" s="35">
        <v>35</v>
      </c>
      <c r="I34" s="35">
        <v>35</v>
      </c>
      <c r="J34" s="37">
        <v>35</v>
      </c>
      <c r="K34" s="54">
        <v>32</v>
      </c>
      <c r="L34" s="54">
        <v>28</v>
      </c>
      <c r="M34" s="54">
        <v>25</v>
      </c>
      <c r="N34" s="54">
        <v>28</v>
      </c>
      <c r="O34" s="54">
        <v>26</v>
      </c>
      <c r="P34" s="54">
        <v>25</v>
      </c>
      <c r="Q34" s="54">
        <v>25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86">
        <v>2176</v>
      </c>
      <c r="B35" s="38" t="s">
        <v>583</v>
      </c>
      <c r="C35" s="36">
        <v>40</v>
      </c>
      <c r="D35" s="35">
        <v>39</v>
      </c>
      <c r="E35" s="35">
        <v>38</v>
      </c>
      <c r="F35" s="36">
        <v>34</v>
      </c>
      <c r="G35" s="35">
        <v>38</v>
      </c>
      <c r="H35" s="35">
        <v>39</v>
      </c>
      <c r="I35" s="35">
        <v>38</v>
      </c>
      <c r="J35" s="37">
        <v>37</v>
      </c>
      <c r="K35" s="54">
        <v>32</v>
      </c>
      <c r="L35" s="54">
        <v>32</v>
      </c>
      <c r="M35" s="54">
        <v>29</v>
      </c>
      <c r="N35" s="54">
        <v>28</v>
      </c>
      <c r="O35" s="54">
        <v>27</v>
      </c>
      <c r="P35" s="54">
        <v>23</v>
      </c>
      <c r="Q35" s="54">
        <v>23</v>
      </c>
      <c r="R35" s="54">
        <f t="shared" ref="R35:R58" si="2">Q35-P35</f>
        <v>0</v>
      </c>
      <c r="S35" s="55">
        <f t="shared" ref="S35:S58" si="3">(Q35/P35)-1</f>
        <v>0</v>
      </c>
      <c r="T35" s="1"/>
    </row>
    <row r="36" spans="1:20" s="51" customFormat="1" ht="15" customHeight="1" x14ac:dyDescent="0.25">
      <c r="A36" s="86">
        <v>2168</v>
      </c>
      <c r="B36" s="33" t="s">
        <v>608</v>
      </c>
      <c r="C36" s="36">
        <v>35</v>
      </c>
      <c r="D36" s="35">
        <v>28</v>
      </c>
      <c r="E36" s="35">
        <v>29</v>
      </c>
      <c r="F36" s="36">
        <v>24</v>
      </c>
      <c r="G36" s="35">
        <v>23</v>
      </c>
      <c r="H36" s="35">
        <v>28</v>
      </c>
      <c r="I36" s="35">
        <v>28</v>
      </c>
      <c r="J36" s="37">
        <v>29</v>
      </c>
      <c r="K36" s="54">
        <v>24</v>
      </c>
      <c r="L36" s="54">
        <v>20</v>
      </c>
      <c r="M36" s="54">
        <v>20</v>
      </c>
      <c r="N36" s="54">
        <v>21</v>
      </c>
      <c r="O36" s="54">
        <v>24</v>
      </c>
      <c r="P36" s="54">
        <v>22</v>
      </c>
      <c r="Q36" s="54">
        <v>22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customHeight="1" x14ac:dyDescent="0.25">
      <c r="A37" s="86">
        <v>24833</v>
      </c>
      <c r="B37" s="39" t="s">
        <v>564</v>
      </c>
      <c r="C37" s="36">
        <v>42</v>
      </c>
      <c r="D37" s="35">
        <v>41</v>
      </c>
      <c r="E37" s="35">
        <v>33</v>
      </c>
      <c r="F37" s="36">
        <v>37</v>
      </c>
      <c r="G37" s="35">
        <v>39</v>
      </c>
      <c r="H37" s="35">
        <v>46</v>
      </c>
      <c r="I37" s="35">
        <v>45</v>
      </c>
      <c r="J37" s="37">
        <v>38</v>
      </c>
      <c r="K37" s="54">
        <v>31</v>
      </c>
      <c r="L37" s="54">
        <v>28</v>
      </c>
      <c r="M37" s="54">
        <v>27</v>
      </c>
      <c r="N37" s="54">
        <v>25</v>
      </c>
      <c r="O37" s="54">
        <v>24</v>
      </c>
      <c r="P37" s="54">
        <v>22</v>
      </c>
      <c r="Q37" s="54">
        <v>22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86">
        <v>61565</v>
      </c>
      <c r="B38" s="38" t="s">
        <v>589</v>
      </c>
      <c r="C38" s="36">
        <v>16</v>
      </c>
      <c r="D38" s="35">
        <v>14</v>
      </c>
      <c r="E38" s="35">
        <v>14</v>
      </c>
      <c r="F38" s="36">
        <v>14</v>
      </c>
      <c r="G38" s="35">
        <v>15</v>
      </c>
      <c r="H38" s="35">
        <v>18</v>
      </c>
      <c r="I38" s="35">
        <v>18</v>
      </c>
      <c r="J38" s="37">
        <v>18</v>
      </c>
      <c r="K38" s="54">
        <v>16</v>
      </c>
      <c r="L38" s="54">
        <v>16</v>
      </c>
      <c r="M38" s="54">
        <v>16</v>
      </c>
      <c r="N38" s="54">
        <v>9</v>
      </c>
      <c r="O38" s="54">
        <v>9</v>
      </c>
      <c r="P38" s="54">
        <v>14</v>
      </c>
      <c r="Q38" s="54">
        <v>14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2167</v>
      </c>
      <c r="B39" s="38" t="s">
        <v>1192</v>
      </c>
      <c r="C39" s="36">
        <v>178</v>
      </c>
      <c r="D39" s="35">
        <v>181</v>
      </c>
      <c r="E39" s="35">
        <v>175</v>
      </c>
      <c r="F39" s="36">
        <v>169</v>
      </c>
      <c r="G39" s="35">
        <v>153</v>
      </c>
      <c r="H39" s="35">
        <v>140</v>
      </c>
      <c r="I39" s="35">
        <v>132</v>
      </c>
      <c r="J39" s="37">
        <v>124</v>
      </c>
      <c r="K39" s="54">
        <v>127</v>
      </c>
      <c r="L39" s="54">
        <v>141</v>
      </c>
      <c r="M39" s="54">
        <v>153</v>
      </c>
      <c r="N39" s="54">
        <v>132</v>
      </c>
      <c r="O39" s="54">
        <v>123</v>
      </c>
      <c r="P39" s="54">
        <v>123</v>
      </c>
      <c r="Q39" s="54">
        <v>121</v>
      </c>
      <c r="R39" s="54">
        <f t="shared" si="2"/>
        <v>-2</v>
      </c>
      <c r="S39" s="55">
        <f t="shared" si="3"/>
        <v>-1.6260162601625994E-2</v>
      </c>
      <c r="T39" s="1"/>
    </row>
    <row r="40" spans="1:20" s="51" customFormat="1" ht="15" customHeight="1" x14ac:dyDescent="0.25">
      <c r="A40" s="86">
        <v>2142</v>
      </c>
      <c r="B40" s="38" t="s">
        <v>828</v>
      </c>
      <c r="C40" s="36">
        <v>97</v>
      </c>
      <c r="D40" s="35">
        <v>91</v>
      </c>
      <c r="E40" s="35">
        <v>85</v>
      </c>
      <c r="F40" s="36">
        <v>84</v>
      </c>
      <c r="G40" s="35">
        <v>80</v>
      </c>
      <c r="H40" s="35">
        <v>74</v>
      </c>
      <c r="I40" s="35">
        <v>70</v>
      </c>
      <c r="J40" s="37">
        <v>69</v>
      </c>
      <c r="K40" s="54">
        <v>70</v>
      </c>
      <c r="L40" s="54">
        <v>62</v>
      </c>
      <c r="M40" s="54">
        <v>53</v>
      </c>
      <c r="N40" s="54">
        <v>55</v>
      </c>
      <c r="O40" s="54">
        <v>47</v>
      </c>
      <c r="P40" s="54">
        <v>51</v>
      </c>
      <c r="Q40" s="54">
        <v>50</v>
      </c>
      <c r="R40" s="54">
        <f t="shared" si="2"/>
        <v>-1</v>
      </c>
      <c r="S40" s="55">
        <f t="shared" si="3"/>
        <v>-1.9607843137254943E-2</v>
      </c>
      <c r="T40" s="1"/>
    </row>
    <row r="41" spans="1:20" s="51" customFormat="1" ht="15" customHeight="1" x14ac:dyDescent="0.25">
      <c r="A41" s="86">
        <v>2171</v>
      </c>
      <c r="B41" s="39" t="s">
        <v>570</v>
      </c>
      <c r="C41" s="36">
        <v>71</v>
      </c>
      <c r="D41" s="35">
        <v>72</v>
      </c>
      <c r="E41" s="35">
        <v>71</v>
      </c>
      <c r="F41" s="36">
        <v>62</v>
      </c>
      <c r="G41" s="35">
        <v>64</v>
      </c>
      <c r="H41" s="35">
        <v>64</v>
      </c>
      <c r="I41" s="35">
        <v>60</v>
      </c>
      <c r="J41" s="37">
        <v>60</v>
      </c>
      <c r="K41" s="54">
        <v>59</v>
      </c>
      <c r="L41" s="54">
        <v>57</v>
      </c>
      <c r="M41" s="54">
        <v>48</v>
      </c>
      <c r="N41" s="54">
        <v>48</v>
      </c>
      <c r="O41" s="54">
        <v>44</v>
      </c>
      <c r="P41" s="54">
        <v>43</v>
      </c>
      <c r="Q41" s="54">
        <v>42</v>
      </c>
      <c r="R41" s="54">
        <f t="shared" si="2"/>
        <v>-1</v>
      </c>
      <c r="S41" s="55">
        <f t="shared" si="3"/>
        <v>-2.3255813953488413E-2</v>
      </c>
      <c r="T41" s="1"/>
    </row>
    <row r="42" spans="1:20" s="51" customFormat="1" ht="15" customHeight="1" x14ac:dyDescent="0.25">
      <c r="A42" s="86">
        <v>2163</v>
      </c>
      <c r="B42" s="33" t="s">
        <v>559</v>
      </c>
      <c r="C42" s="36">
        <v>63</v>
      </c>
      <c r="D42" s="35">
        <v>66</v>
      </c>
      <c r="E42" s="35">
        <v>67</v>
      </c>
      <c r="F42" s="36">
        <v>78</v>
      </c>
      <c r="G42" s="35">
        <v>82</v>
      </c>
      <c r="H42" s="35">
        <v>79</v>
      </c>
      <c r="I42" s="35">
        <v>74</v>
      </c>
      <c r="J42" s="37">
        <v>81</v>
      </c>
      <c r="K42" s="54">
        <v>84</v>
      </c>
      <c r="L42" s="54">
        <v>91</v>
      </c>
      <c r="M42" s="54">
        <v>95</v>
      </c>
      <c r="N42" s="54">
        <v>98</v>
      </c>
      <c r="O42" s="54">
        <v>107</v>
      </c>
      <c r="P42" s="54">
        <v>99</v>
      </c>
      <c r="Q42" s="54">
        <v>96</v>
      </c>
      <c r="R42" s="54">
        <f t="shared" si="2"/>
        <v>-3</v>
      </c>
      <c r="S42" s="55">
        <f t="shared" si="3"/>
        <v>-3.0303030303030276E-2</v>
      </c>
      <c r="T42" s="1"/>
    </row>
    <row r="43" spans="1:20" s="51" customFormat="1" ht="15" customHeight="1" x14ac:dyDescent="0.25">
      <c r="A43" s="86">
        <v>2150</v>
      </c>
      <c r="B43" s="39" t="s">
        <v>599</v>
      </c>
      <c r="C43" s="36">
        <v>31</v>
      </c>
      <c r="D43" s="35">
        <v>31</v>
      </c>
      <c r="E43" s="35">
        <v>35</v>
      </c>
      <c r="F43" s="36">
        <v>37</v>
      </c>
      <c r="G43" s="35">
        <v>41</v>
      </c>
      <c r="H43" s="35">
        <v>34</v>
      </c>
      <c r="I43" s="35">
        <v>37</v>
      </c>
      <c r="J43" s="37">
        <v>37</v>
      </c>
      <c r="K43" s="54">
        <v>35</v>
      </c>
      <c r="L43" s="54">
        <v>33</v>
      </c>
      <c r="M43" s="54">
        <v>33</v>
      </c>
      <c r="N43" s="54">
        <v>33</v>
      </c>
      <c r="O43" s="54">
        <v>28</v>
      </c>
      <c r="P43" s="54">
        <v>27</v>
      </c>
      <c r="Q43" s="54">
        <v>26</v>
      </c>
      <c r="R43" s="54">
        <f t="shared" si="2"/>
        <v>-1</v>
      </c>
      <c r="S43" s="55">
        <f t="shared" si="3"/>
        <v>-3.703703703703709E-2</v>
      </c>
      <c r="T43" s="1"/>
    </row>
    <row r="44" spans="1:20" s="51" customFormat="1" ht="15" customHeight="1" x14ac:dyDescent="0.25">
      <c r="A44" s="86">
        <v>2156</v>
      </c>
      <c r="B44" s="38" t="s">
        <v>579</v>
      </c>
      <c r="C44" s="36">
        <v>38</v>
      </c>
      <c r="D44" s="35">
        <v>37</v>
      </c>
      <c r="E44" s="35">
        <v>35</v>
      </c>
      <c r="F44" s="36">
        <v>36</v>
      </c>
      <c r="G44" s="35">
        <v>39</v>
      </c>
      <c r="H44" s="35">
        <v>42</v>
      </c>
      <c r="I44" s="35">
        <v>37</v>
      </c>
      <c r="J44" s="37">
        <v>41</v>
      </c>
      <c r="K44" s="54">
        <v>51</v>
      </c>
      <c r="L44" s="54">
        <v>51</v>
      </c>
      <c r="M44" s="54">
        <v>49</v>
      </c>
      <c r="N44" s="54">
        <v>56</v>
      </c>
      <c r="O44" s="54">
        <v>53</v>
      </c>
      <c r="P44" s="54">
        <v>53</v>
      </c>
      <c r="Q44" s="54">
        <v>51</v>
      </c>
      <c r="R44" s="54">
        <f t="shared" si="2"/>
        <v>-2</v>
      </c>
      <c r="S44" s="55">
        <f t="shared" si="3"/>
        <v>-3.7735849056603765E-2</v>
      </c>
      <c r="T44" s="1"/>
    </row>
    <row r="45" spans="1:20" s="51" customFormat="1" ht="15" customHeight="1" x14ac:dyDescent="0.25">
      <c r="A45" s="86">
        <v>24438</v>
      </c>
      <c r="B45" s="33" t="s">
        <v>600</v>
      </c>
      <c r="C45" s="36">
        <v>87</v>
      </c>
      <c r="D45" s="35">
        <v>88</v>
      </c>
      <c r="E45" s="35">
        <v>93</v>
      </c>
      <c r="F45" s="36">
        <v>86</v>
      </c>
      <c r="G45" s="35">
        <v>93</v>
      </c>
      <c r="H45" s="35">
        <v>94</v>
      </c>
      <c r="I45" s="35">
        <v>91</v>
      </c>
      <c r="J45" s="37">
        <v>96</v>
      </c>
      <c r="K45" s="54">
        <v>101</v>
      </c>
      <c r="L45" s="54">
        <v>95</v>
      </c>
      <c r="M45" s="54">
        <v>83</v>
      </c>
      <c r="N45" s="54">
        <v>84</v>
      </c>
      <c r="O45" s="54">
        <v>87</v>
      </c>
      <c r="P45" s="54">
        <v>78</v>
      </c>
      <c r="Q45" s="54">
        <v>75</v>
      </c>
      <c r="R45" s="54">
        <f t="shared" si="2"/>
        <v>-3</v>
      </c>
      <c r="S45" s="55">
        <f t="shared" si="3"/>
        <v>-3.8461538461538436E-2</v>
      </c>
      <c r="T45" s="1"/>
    </row>
    <row r="46" spans="1:20" s="51" customFormat="1" ht="15" customHeight="1" x14ac:dyDescent="0.25">
      <c r="A46" s="86">
        <v>2147</v>
      </c>
      <c r="B46" s="38" t="s">
        <v>576</v>
      </c>
      <c r="C46" s="36">
        <v>31</v>
      </c>
      <c r="D46" s="35">
        <v>34</v>
      </c>
      <c r="E46" s="35">
        <v>35</v>
      </c>
      <c r="F46" s="36">
        <v>35</v>
      </c>
      <c r="G46" s="35">
        <v>37</v>
      </c>
      <c r="H46" s="35">
        <v>37</v>
      </c>
      <c r="I46" s="35">
        <v>39</v>
      </c>
      <c r="J46" s="37">
        <v>33</v>
      </c>
      <c r="K46" s="54">
        <v>29</v>
      </c>
      <c r="L46" s="54">
        <v>28</v>
      </c>
      <c r="M46" s="54">
        <v>25</v>
      </c>
      <c r="N46" s="54">
        <v>22</v>
      </c>
      <c r="O46" s="54">
        <v>21</v>
      </c>
      <c r="P46" s="54">
        <v>25</v>
      </c>
      <c r="Q46" s="54">
        <v>24</v>
      </c>
      <c r="R46" s="54">
        <f t="shared" si="2"/>
        <v>-1</v>
      </c>
      <c r="S46" s="55">
        <f t="shared" si="3"/>
        <v>-4.0000000000000036E-2</v>
      </c>
      <c r="T46" s="1"/>
    </row>
    <row r="47" spans="1:20" s="51" customFormat="1" ht="15" customHeight="1" x14ac:dyDescent="0.25">
      <c r="A47" s="86">
        <v>26852</v>
      </c>
      <c r="B47" s="39" t="s">
        <v>568</v>
      </c>
      <c r="C47" s="36">
        <v>39</v>
      </c>
      <c r="D47" s="35">
        <v>42</v>
      </c>
      <c r="E47" s="35">
        <v>43</v>
      </c>
      <c r="F47" s="36">
        <v>49</v>
      </c>
      <c r="G47" s="35">
        <v>45</v>
      </c>
      <c r="H47" s="35">
        <v>49</v>
      </c>
      <c r="I47" s="35">
        <v>42</v>
      </c>
      <c r="J47" s="37">
        <v>39</v>
      </c>
      <c r="K47" s="54">
        <v>36</v>
      </c>
      <c r="L47" s="54">
        <v>36</v>
      </c>
      <c r="M47" s="54">
        <v>28</v>
      </c>
      <c r="N47" s="54">
        <v>22</v>
      </c>
      <c r="O47" s="54">
        <v>23</v>
      </c>
      <c r="P47" s="54">
        <v>25</v>
      </c>
      <c r="Q47" s="54">
        <v>24</v>
      </c>
      <c r="R47" s="54">
        <f t="shared" si="2"/>
        <v>-1</v>
      </c>
      <c r="S47" s="55">
        <f t="shared" si="3"/>
        <v>-4.0000000000000036E-2</v>
      </c>
      <c r="T47" s="1"/>
    </row>
    <row r="48" spans="1:20" s="51" customFormat="1" ht="15" customHeight="1" x14ac:dyDescent="0.25">
      <c r="A48" s="48">
        <v>21244</v>
      </c>
      <c r="B48" s="38" t="s">
        <v>557</v>
      </c>
      <c r="C48" s="36">
        <v>34</v>
      </c>
      <c r="D48" s="35">
        <v>34</v>
      </c>
      <c r="E48" s="35">
        <v>34</v>
      </c>
      <c r="F48" s="36">
        <v>31</v>
      </c>
      <c r="G48" s="35">
        <v>30</v>
      </c>
      <c r="H48" s="35">
        <v>25</v>
      </c>
      <c r="I48" s="35">
        <v>32</v>
      </c>
      <c r="J48" s="37">
        <v>28</v>
      </c>
      <c r="K48" s="54">
        <v>29</v>
      </c>
      <c r="L48" s="54">
        <v>26</v>
      </c>
      <c r="M48" s="54">
        <v>19</v>
      </c>
      <c r="N48" s="54">
        <v>18</v>
      </c>
      <c r="O48" s="54">
        <v>20</v>
      </c>
      <c r="P48" s="54">
        <v>23</v>
      </c>
      <c r="Q48" s="54">
        <v>22</v>
      </c>
      <c r="R48" s="54">
        <f t="shared" si="2"/>
        <v>-1</v>
      </c>
      <c r="S48" s="55">
        <f t="shared" si="3"/>
        <v>-4.3478260869565188E-2</v>
      </c>
      <c r="T48" s="1"/>
    </row>
    <row r="49" spans="1:25" s="51" customFormat="1" ht="15" customHeight="1" x14ac:dyDescent="0.25">
      <c r="A49" s="86">
        <v>2165</v>
      </c>
      <c r="B49" s="38" t="s">
        <v>572</v>
      </c>
      <c r="C49" s="36">
        <v>78</v>
      </c>
      <c r="D49" s="35">
        <v>68</v>
      </c>
      <c r="E49" s="35">
        <v>61</v>
      </c>
      <c r="F49" s="36">
        <v>63</v>
      </c>
      <c r="G49" s="35">
        <v>62</v>
      </c>
      <c r="H49" s="35">
        <v>58</v>
      </c>
      <c r="I49" s="35">
        <v>54</v>
      </c>
      <c r="J49" s="37">
        <v>57</v>
      </c>
      <c r="K49" s="54">
        <v>48</v>
      </c>
      <c r="L49" s="54">
        <v>41</v>
      </c>
      <c r="M49" s="54">
        <v>33</v>
      </c>
      <c r="N49" s="54">
        <v>25</v>
      </c>
      <c r="O49" s="54">
        <v>23</v>
      </c>
      <c r="P49" s="54">
        <v>19</v>
      </c>
      <c r="Q49" s="54">
        <v>18</v>
      </c>
      <c r="R49" s="54">
        <f t="shared" si="2"/>
        <v>-1</v>
      </c>
      <c r="S49" s="55">
        <f t="shared" si="3"/>
        <v>-5.2631578947368474E-2</v>
      </c>
      <c r="T49" s="1"/>
    </row>
    <row r="50" spans="1:25" s="51" customFormat="1" ht="15" customHeight="1" x14ac:dyDescent="0.25">
      <c r="A50" s="86">
        <v>2174</v>
      </c>
      <c r="B50" s="33" t="s">
        <v>593</v>
      </c>
      <c r="C50" s="36">
        <v>75</v>
      </c>
      <c r="D50" s="35">
        <v>73</v>
      </c>
      <c r="E50" s="35">
        <v>71</v>
      </c>
      <c r="F50" s="36">
        <v>73</v>
      </c>
      <c r="G50" s="35">
        <v>80</v>
      </c>
      <c r="H50" s="35">
        <v>82</v>
      </c>
      <c r="I50" s="35">
        <v>87</v>
      </c>
      <c r="J50" s="37">
        <v>83</v>
      </c>
      <c r="K50" s="54">
        <v>87</v>
      </c>
      <c r="L50" s="54">
        <v>92</v>
      </c>
      <c r="M50" s="54">
        <v>101</v>
      </c>
      <c r="N50" s="54">
        <v>107</v>
      </c>
      <c r="O50" s="54">
        <v>111</v>
      </c>
      <c r="P50" s="54">
        <v>126</v>
      </c>
      <c r="Q50" s="54">
        <v>119</v>
      </c>
      <c r="R50" s="54">
        <f t="shared" si="2"/>
        <v>-7</v>
      </c>
      <c r="S50" s="55">
        <f t="shared" si="3"/>
        <v>-5.555555555555558E-2</v>
      </c>
      <c r="T50" s="1"/>
    </row>
    <row r="51" spans="1:25" s="51" customFormat="1" ht="15" customHeight="1" x14ac:dyDescent="0.25">
      <c r="A51" s="86">
        <v>51227</v>
      </c>
      <c r="B51" s="38" t="s">
        <v>558</v>
      </c>
      <c r="C51" s="36">
        <v>22</v>
      </c>
      <c r="D51" s="35">
        <v>24</v>
      </c>
      <c r="E51" s="35">
        <v>24</v>
      </c>
      <c r="F51" s="36">
        <v>28</v>
      </c>
      <c r="G51" s="35">
        <v>30</v>
      </c>
      <c r="H51" s="35">
        <v>31</v>
      </c>
      <c r="I51" s="35">
        <v>29</v>
      </c>
      <c r="J51" s="37">
        <v>31</v>
      </c>
      <c r="K51" s="54">
        <v>31</v>
      </c>
      <c r="L51" s="54">
        <v>25</v>
      </c>
      <c r="M51" s="54">
        <v>26</v>
      </c>
      <c r="N51" s="54">
        <v>28</v>
      </c>
      <c r="O51" s="54">
        <v>23</v>
      </c>
      <c r="P51" s="54">
        <v>26</v>
      </c>
      <c r="Q51" s="54">
        <v>24</v>
      </c>
      <c r="R51" s="54">
        <f t="shared" si="2"/>
        <v>-2</v>
      </c>
      <c r="S51" s="55">
        <f t="shared" si="3"/>
        <v>-7.6923076923076872E-2</v>
      </c>
      <c r="T51" s="1"/>
    </row>
    <row r="52" spans="1:25" s="51" customFormat="1" ht="15" customHeight="1" x14ac:dyDescent="0.25">
      <c r="A52" s="86">
        <v>31690</v>
      </c>
      <c r="B52" s="38" t="s">
        <v>585</v>
      </c>
      <c r="C52" s="36">
        <v>24</v>
      </c>
      <c r="D52" s="35">
        <v>26</v>
      </c>
      <c r="E52" s="35">
        <v>29</v>
      </c>
      <c r="F52" s="36">
        <v>25</v>
      </c>
      <c r="G52" s="35">
        <v>27</v>
      </c>
      <c r="H52" s="35">
        <v>25</v>
      </c>
      <c r="I52" s="35">
        <v>23</v>
      </c>
      <c r="J52" s="37">
        <v>22</v>
      </c>
      <c r="K52" s="54">
        <v>23</v>
      </c>
      <c r="L52" s="54">
        <v>20</v>
      </c>
      <c r="M52" s="54">
        <v>20</v>
      </c>
      <c r="N52" s="54">
        <v>18</v>
      </c>
      <c r="O52" s="54">
        <v>21</v>
      </c>
      <c r="P52" s="54">
        <v>21</v>
      </c>
      <c r="Q52" s="54">
        <v>19</v>
      </c>
      <c r="R52" s="54">
        <f t="shared" si="2"/>
        <v>-2</v>
      </c>
      <c r="S52" s="55">
        <f t="shared" si="3"/>
        <v>-9.5238095238095233E-2</v>
      </c>
      <c r="T52" s="1"/>
      <c r="V52" s="236"/>
      <c r="W52" s="236"/>
      <c r="X52" s="236"/>
      <c r="Y52" s="236"/>
    </row>
    <row r="53" spans="1:25" s="51" customFormat="1" ht="15" customHeight="1" x14ac:dyDescent="0.25">
      <c r="A53" s="86">
        <v>23904</v>
      </c>
      <c r="B53" s="38" t="s">
        <v>563</v>
      </c>
      <c r="C53" s="36">
        <v>38</v>
      </c>
      <c r="D53" s="35">
        <v>40</v>
      </c>
      <c r="E53" s="35">
        <v>33</v>
      </c>
      <c r="F53" s="36">
        <v>33</v>
      </c>
      <c r="G53" s="35">
        <v>26</v>
      </c>
      <c r="H53" s="35">
        <v>27</v>
      </c>
      <c r="I53" s="35">
        <v>24</v>
      </c>
      <c r="J53" s="37">
        <v>27</v>
      </c>
      <c r="K53" s="54">
        <v>27</v>
      </c>
      <c r="L53" s="54">
        <v>26</v>
      </c>
      <c r="M53" s="54">
        <v>21</v>
      </c>
      <c r="N53" s="54">
        <v>23</v>
      </c>
      <c r="O53" s="54">
        <v>21</v>
      </c>
      <c r="P53" s="54">
        <v>21</v>
      </c>
      <c r="Q53" s="54">
        <v>19</v>
      </c>
      <c r="R53" s="54">
        <f t="shared" si="2"/>
        <v>-2</v>
      </c>
      <c r="S53" s="55">
        <f t="shared" si="3"/>
        <v>-9.5238095238095233E-2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86">
        <v>2145</v>
      </c>
      <c r="B54" s="38" t="s">
        <v>556</v>
      </c>
      <c r="C54" s="36">
        <v>35</v>
      </c>
      <c r="D54" s="35">
        <v>32</v>
      </c>
      <c r="E54" s="35">
        <v>31</v>
      </c>
      <c r="F54" s="36">
        <v>33</v>
      </c>
      <c r="G54" s="35">
        <v>32</v>
      </c>
      <c r="H54" s="35">
        <v>28</v>
      </c>
      <c r="I54" s="35">
        <v>22</v>
      </c>
      <c r="J54" s="37">
        <v>21</v>
      </c>
      <c r="K54" s="54">
        <v>20</v>
      </c>
      <c r="L54" s="54">
        <v>21</v>
      </c>
      <c r="M54" s="54">
        <v>21</v>
      </c>
      <c r="N54" s="54">
        <v>21</v>
      </c>
      <c r="O54" s="54">
        <v>19</v>
      </c>
      <c r="P54" s="54">
        <v>19</v>
      </c>
      <c r="Q54" s="54">
        <v>17</v>
      </c>
      <c r="R54" s="54">
        <f t="shared" si="2"/>
        <v>-2</v>
      </c>
      <c r="S54" s="55">
        <f t="shared" si="3"/>
        <v>-0.10526315789473684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86">
        <v>23652</v>
      </c>
      <c r="B55" s="38" t="s">
        <v>561</v>
      </c>
      <c r="C55" s="36">
        <v>29</v>
      </c>
      <c r="D55" s="35">
        <v>34</v>
      </c>
      <c r="E55" s="35">
        <v>30</v>
      </c>
      <c r="F55" s="36">
        <v>30</v>
      </c>
      <c r="G55" s="35">
        <v>29</v>
      </c>
      <c r="H55" s="35">
        <v>28</v>
      </c>
      <c r="I55" s="35">
        <v>27</v>
      </c>
      <c r="J55" s="37">
        <v>26</v>
      </c>
      <c r="K55" s="54">
        <v>21</v>
      </c>
      <c r="L55" s="54">
        <v>22</v>
      </c>
      <c r="M55" s="54">
        <v>21</v>
      </c>
      <c r="N55" s="54">
        <v>21</v>
      </c>
      <c r="O55" s="54">
        <v>22</v>
      </c>
      <c r="P55" s="54">
        <v>17</v>
      </c>
      <c r="Q55" s="54">
        <v>15</v>
      </c>
      <c r="R55" s="54">
        <f t="shared" si="2"/>
        <v>-2</v>
      </c>
      <c r="S55" s="55">
        <f t="shared" si="3"/>
        <v>-0.11764705882352944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86">
        <v>2161</v>
      </c>
      <c r="B56" s="39" t="s">
        <v>604</v>
      </c>
      <c r="C56" s="36">
        <v>102</v>
      </c>
      <c r="D56" s="35">
        <v>113</v>
      </c>
      <c r="E56" s="35">
        <v>111</v>
      </c>
      <c r="F56" s="36">
        <v>117</v>
      </c>
      <c r="G56" s="35">
        <v>114</v>
      </c>
      <c r="H56" s="35">
        <v>109</v>
      </c>
      <c r="I56" s="35">
        <v>96</v>
      </c>
      <c r="J56" s="37">
        <v>97</v>
      </c>
      <c r="K56" s="54">
        <v>97</v>
      </c>
      <c r="L56" s="54">
        <v>85</v>
      </c>
      <c r="M56" s="54">
        <v>79</v>
      </c>
      <c r="N56" s="54">
        <v>74</v>
      </c>
      <c r="O56" s="54">
        <v>64</v>
      </c>
      <c r="P56" s="54">
        <v>59</v>
      </c>
      <c r="Q56" s="54">
        <v>51</v>
      </c>
      <c r="R56" s="54">
        <f t="shared" si="2"/>
        <v>-8</v>
      </c>
      <c r="S56" s="55">
        <f t="shared" si="3"/>
        <v>-0.13559322033898302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86">
        <v>2155</v>
      </c>
      <c r="B57" s="39" t="s">
        <v>567</v>
      </c>
      <c r="C57" s="36">
        <v>37</v>
      </c>
      <c r="D57" s="35">
        <v>39</v>
      </c>
      <c r="E57" s="35">
        <v>37</v>
      </c>
      <c r="F57" s="36">
        <v>35</v>
      </c>
      <c r="G57" s="35">
        <v>34</v>
      </c>
      <c r="H57" s="35">
        <v>31</v>
      </c>
      <c r="I57" s="35">
        <v>33</v>
      </c>
      <c r="J57" s="37">
        <v>37</v>
      </c>
      <c r="K57" s="54">
        <v>33</v>
      </c>
      <c r="L57" s="54">
        <v>32</v>
      </c>
      <c r="M57" s="54">
        <v>25</v>
      </c>
      <c r="N57" s="54">
        <v>26</v>
      </c>
      <c r="O57" s="54">
        <v>23</v>
      </c>
      <c r="P57" s="54">
        <v>25</v>
      </c>
      <c r="Q57" s="54">
        <v>21</v>
      </c>
      <c r="R57" s="54">
        <f t="shared" si="2"/>
        <v>-4</v>
      </c>
      <c r="S57" s="55">
        <f t="shared" si="3"/>
        <v>-0.16000000000000003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86">
        <v>2140</v>
      </c>
      <c r="B58" s="39" t="s">
        <v>573</v>
      </c>
      <c r="C58" s="36">
        <v>48</v>
      </c>
      <c r="D58" s="35">
        <v>43</v>
      </c>
      <c r="E58" s="35">
        <v>44</v>
      </c>
      <c r="F58" s="36">
        <v>39</v>
      </c>
      <c r="G58" s="35">
        <v>34</v>
      </c>
      <c r="H58" s="35">
        <v>31</v>
      </c>
      <c r="I58" s="35">
        <v>32</v>
      </c>
      <c r="J58" s="37">
        <v>28</v>
      </c>
      <c r="K58" s="54">
        <v>26</v>
      </c>
      <c r="L58" s="54">
        <v>25</v>
      </c>
      <c r="M58" s="54">
        <v>25</v>
      </c>
      <c r="N58" s="54">
        <v>21</v>
      </c>
      <c r="O58" s="54">
        <v>21</v>
      </c>
      <c r="P58" s="54">
        <v>18</v>
      </c>
      <c r="Q58" s="54">
        <v>15</v>
      </c>
      <c r="R58" s="54">
        <f t="shared" si="2"/>
        <v>-3</v>
      </c>
      <c r="S58" s="55">
        <f t="shared" si="3"/>
        <v>-0.16666666666666663</v>
      </c>
      <c r="T58" s="1"/>
    </row>
    <row r="59" spans="1:25" s="51" customFormat="1" ht="15" customHeight="1" x14ac:dyDescent="0.25">
      <c r="A59" s="48"/>
      <c r="B59" s="41"/>
      <c r="C59" s="36"/>
      <c r="D59" s="35"/>
      <c r="E59" s="35"/>
      <c r="F59" s="36"/>
      <c r="G59" s="35"/>
      <c r="H59" s="35"/>
      <c r="I59" s="35"/>
      <c r="J59" s="37"/>
      <c r="K59" s="54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customHeight="1" x14ac:dyDescent="0.25">
      <c r="A60" s="48"/>
      <c r="B60" s="41"/>
      <c r="C60" s="36"/>
      <c r="D60" s="35"/>
      <c r="E60" s="35"/>
      <c r="F60" s="36"/>
      <c r="G60" s="35"/>
      <c r="H60" s="35"/>
      <c r="I60" s="35"/>
      <c r="J60" s="37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customHeight="1" x14ac:dyDescent="0.25">
      <c r="A61" s="48">
        <v>88763</v>
      </c>
      <c r="B61" s="456" t="s">
        <v>1581</v>
      </c>
      <c r="C61" s="36"/>
      <c r="D61" s="35"/>
      <c r="E61" s="35"/>
      <c r="F61" s="36"/>
      <c r="G61" s="35"/>
      <c r="H61" s="35"/>
      <c r="I61" s="35"/>
      <c r="J61" s="37">
        <v>15</v>
      </c>
      <c r="K61" s="54">
        <v>8</v>
      </c>
      <c r="L61" s="54">
        <v>13</v>
      </c>
      <c r="M61" s="54">
        <v>12</v>
      </c>
      <c r="N61" s="54">
        <v>15</v>
      </c>
      <c r="O61" s="54">
        <v>9</v>
      </c>
      <c r="P61" s="54">
        <v>0</v>
      </c>
      <c r="Q61" s="54">
        <v>0</v>
      </c>
      <c r="R61" s="54">
        <v>0</v>
      </c>
      <c r="S61" s="55"/>
      <c r="T61" s="1" t="s">
        <v>1580</v>
      </c>
      <c r="V61" s="236"/>
      <c r="W61" s="236"/>
      <c r="X61" s="236"/>
      <c r="Y61" s="236"/>
    </row>
    <row r="62" spans="1:25" s="51" customFormat="1" ht="15" customHeight="1" x14ac:dyDescent="0.25">
      <c r="A62" s="86">
        <v>2152</v>
      </c>
      <c r="B62" s="40" t="s">
        <v>562</v>
      </c>
      <c r="C62" s="36">
        <v>17</v>
      </c>
      <c r="D62" s="35">
        <v>16</v>
      </c>
      <c r="E62" s="35">
        <v>19</v>
      </c>
      <c r="F62" s="36">
        <v>17</v>
      </c>
      <c r="G62" s="35">
        <v>19</v>
      </c>
      <c r="H62" s="35">
        <v>23</v>
      </c>
      <c r="I62" s="35">
        <v>19</v>
      </c>
      <c r="J62" s="37">
        <v>22</v>
      </c>
      <c r="K62" s="54">
        <v>22</v>
      </c>
      <c r="L62" s="54">
        <v>22</v>
      </c>
      <c r="M62" s="54">
        <v>20</v>
      </c>
      <c r="N62" s="54">
        <v>0</v>
      </c>
      <c r="O62" s="54"/>
      <c r="P62" s="54"/>
      <c r="Q62" s="54"/>
      <c r="R62" s="54"/>
      <c r="S62" s="55"/>
      <c r="T62" s="1" t="s">
        <v>1529</v>
      </c>
      <c r="V62" s="236"/>
      <c r="W62" s="236"/>
      <c r="X62" s="236"/>
      <c r="Y62" s="236"/>
    </row>
    <row r="63" spans="1:25" s="51" customFormat="1" ht="15" customHeight="1" x14ac:dyDescent="0.25">
      <c r="A63" s="86">
        <v>52044</v>
      </c>
      <c r="B63" s="40" t="s">
        <v>610</v>
      </c>
      <c r="C63" s="36">
        <v>21</v>
      </c>
      <c r="D63" s="35">
        <v>22</v>
      </c>
      <c r="E63" s="35">
        <v>18</v>
      </c>
      <c r="F63" s="36">
        <v>12</v>
      </c>
      <c r="G63" s="35">
        <v>11</v>
      </c>
      <c r="H63" s="35">
        <v>8</v>
      </c>
      <c r="I63" s="35">
        <v>8</v>
      </c>
      <c r="J63" s="37">
        <v>8</v>
      </c>
      <c r="K63" s="54">
        <v>8</v>
      </c>
      <c r="L63" s="54">
        <v>0</v>
      </c>
      <c r="M63" s="54"/>
      <c r="N63" s="54"/>
      <c r="O63" s="54"/>
      <c r="P63" s="54"/>
      <c r="Q63" s="54"/>
      <c r="R63" s="54"/>
      <c r="S63" s="55"/>
      <c r="T63" s="1"/>
    </row>
    <row r="64" spans="1:25" s="51" customFormat="1" ht="15" customHeight="1" x14ac:dyDescent="0.25">
      <c r="A64" s="50"/>
      <c r="B64" s="40" t="s">
        <v>611</v>
      </c>
      <c r="C64" s="36">
        <v>20</v>
      </c>
      <c r="D64" s="35">
        <v>16</v>
      </c>
      <c r="E64" s="35"/>
      <c r="F64" s="54"/>
      <c r="G64" s="54"/>
      <c r="H64" s="54"/>
      <c r="I64" s="54"/>
      <c r="J64" s="97"/>
      <c r="K64" s="35"/>
      <c r="L64" s="54"/>
      <c r="M64" s="54"/>
      <c r="N64" s="54"/>
      <c r="O64" s="54"/>
      <c r="P64" s="54"/>
      <c r="Q64" s="54"/>
      <c r="R64" s="54"/>
      <c r="S64" s="55"/>
      <c r="T64" s="1"/>
    </row>
    <row r="65" spans="1:20" s="51" customFormat="1" ht="15" customHeight="1" x14ac:dyDescent="0.25">
      <c r="A65" s="86">
        <v>2162</v>
      </c>
      <c r="B65" s="40" t="s">
        <v>609</v>
      </c>
      <c r="C65" s="36">
        <v>21</v>
      </c>
      <c r="D65" s="35">
        <v>20</v>
      </c>
      <c r="E65" s="35">
        <v>18</v>
      </c>
      <c r="F65" s="36">
        <v>19</v>
      </c>
      <c r="G65" s="35">
        <v>20</v>
      </c>
      <c r="H65" s="35">
        <v>19</v>
      </c>
      <c r="I65" s="35">
        <v>20</v>
      </c>
      <c r="J65" s="37">
        <v>20</v>
      </c>
      <c r="K65" s="54">
        <v>18</v>
      </c>
      <c r="L65" s="54">
        <v>0</v>
      </c>
      <c r="M65" s="54"/>
      <c r="N65" s="54"/>
      <c r="O65" s="54"/>
      <c r="P65" s="54"/>
      <c r="Q65" s="54"/>
      <c r="R65" s="54"/>
      <c r="S65" s="55"/>
      <c r="T65" s="1"/>
    </row>
    <row r="66" spans="1:20" s="51" customFormat="1" ht="15" customHeight="1" x14ac:dyDescent="0.25">
      <c r="A66" s="86">
        <v>64874</v>
      </c>
      <c r="B66" s="40" t="s">
        <v>606</v>
      </c>
      <c r="C66" s="36">
        <v>25</v>
      </c>
      <c r="D66" s="35">
        <v>20</v>
      </c>
      <c r="E66" s="35">
        <v>23</v>
      </c>
      <c r="F66" s="36">
        <v>19</v>
      </c>
      <c r="G66" s="35">
        <v>19</v>
      </c>
      <c r="H66" s="35">
        <v>19</v>
      </c>
      <c r="I66" s="35">
        <v>19</v>
      </c>
      <c r="J66" s="36">
        <v>19</v>
      </c>
      <c r="K66" s="54">
        <v>14</v>
      </c>
      <c r="L66" s="54">
        <v>0</v>
      </c>
      <c r="M66" s="54"/>
      <c r="N66" s="54"/>
      <c r="O66" s="54"/>
      <c r="P66" s="54"/>
      <c r="Q66" s="54"/>
      <c r="R66" s="54"/>
      <c r="S66" s="55"/>
      <c r="T66" s="1"/>
    </row>
    <row r="67" spans="1:20" s="51" customFormat="1" ht="15" customHeight="1" x14ac:dyDescent="0.25">
      <c r="A67" s="86">
        <v>2169</v>
      </c>
      <c r="B67" s="40" t="s">
        <v>580</v>
      </c>
      <c r="C67" s="36">
        <v>24</v>
      </c>
      <c r="D67" s="35">
        <v>24</v>
      </c>
      <c r="E67" s="35">
        <v>24</v>
      </c>
      <c r="F67" s="36">
        <v>19</v>
      </c>
      <c r="G67" s="35">
        <v>24</v>
      </c>
      <c r="H67" s="35">
        <v>21</v>
      </c>
      <c r="I67" s="35">
        <v>24</v>
      </c>
      <c r="J67" s="36">
        <v>20</v>
      </c>
      <c r="K67" s="54">
        <v>25</v>
      </c>
      <c r="L67" s="54">
        <v>15</v>
      </c>
      <c r="M67" s="54">
        <v>14</v>
      </c>
      <c r="N67" s="54">
        <v>0</v>
      </c>
      <c r="O67" s="54"/>
      <c r="P67" s="54"/>
      <c r="Q67" s="54"/>
      <c r="R67" s="54"/>
      <c r="S67" s="55"/>
      <c r="T67" s="1" t="s">
        <v>1529</v>
      </c>
    </row>
    <row r="68" spans="1:20" s="51" customFormat="1" ht="15" customHeight="1" x14ac:dyDescent="0.25">
      <c r="A68" s="86">
        <v>23149</v>
      </c>
      <c r="B68" s="40" t="s">
        <v>591</v>
      </c>
      <c r="C68" s="36">
        <v>17</v>
      </c>
      <c r="D68" s="35">
        <v>18</v>
      </c>
      <c r="E68" s="35">
        <v>23</v>
      </c>
      <c r="F68" s="36">
        <v>21</v>
      </c>
      <c r="G68" s="35">
        <v>21</v>
      </c>
      <c r="H68" s="35">
        <v>23</v>
      </c>
      <c r="I68" s="35">
        <v>20</v>
      </c>
      <c r="J68" s="36">
        <v>24</v>
      </c>
      <c r="K68" s="54">
        <v>27</v>
      </c>
      <c r="L68" s="54">
        <v>27</v>
      </c>
      <c r="M68" s="54">
        <v>24</v>
      </c>
      <c r="N68" s="54">
        <v>0</v>
      </c>
      <c r="O68" s="54"/>
      <c r="P68" s="54"/>
      <c r="Q68" s="54"/>
      <c r="R68" s="54"/>
      <c r="S68" s="55"/>
      <c r="T68" s="1" t="s">
        <v>1529</v>
      </c>
    </row>
    <row r="69" spans="1:20" s="51" customFormat="1" ht="15" x14ac:dyDescent="0.25">
      <c r="A69" s="50"/>
      <c r="B69" s="40" t="s">
        <v>417</v>
      </c>
      <c r="C69" s="36">
        <v>20</v>
      </c>
      <c r="D69" s="54">
        <v>0</v>
      </c>
      <c r="E69" s="54"/>
      <c r="F69" s="54"/>
      <c r="G69" s="54"/>
      <c r="H69" s="54"/>
      <c r="I69" s="54"/>
      <c r="J69" s="35"/>
      <c r="K69" s="35"/>
      <c r="L69" s="75"/>
      <c r="M69" s="75"/>
      <c r="N69" s="75"/>
      <c r="O69" s="75"/>
      <c r="P69" s="75"/>
      <c r="Q69" s="75"/>
      <c r="R69" s="54"/>
      <c r="S69" s="55"/>
      <c r="T69" s="1"/>
    </row>
    <row r="70" spans="1:20" s="51" customFormat="1" ht="15" customHeight="1" x14ac:dyDescent="0.25">
      <c r="A70" s="50"/>
      <c r="B70" s="40" t="s">
        <v>613</v>
      </c>
      <c r="C70" s="36">
        <v>10</v>
      </c>
      <c r="D70" s="35">
        <v>9</v>
      </c>
      <c r="E70" s="35">
        <v>15</v>
      </c>
      <c r="F70" s="36">
        <v>13</v>
      </c>
      <c r="G70" s="35">
        <v>13</v>
      </c>
      <c r="H70" s="35">
        <v>12</v>
      </c>
      <c r="I70" s="54">
        <v>0</v>
      </c>
      <c r="J70" s="35"/>
      <c r="K70" s="35"/>
      <c r="L70" s="54"/>
      <c r="M70" s="54"/>
      <c r="N70" s="54"/>
      <c r="O70" s="54"/>
      <c r="P70" s="54"/>
      <c r="Q70" s="54"/>
      <c r="R70" s="54"/>
      <c r="S70" s="55"/>
      <c r="T70" s="1"/>
    </row>
    <row r="71" spans="1:20" s="51" customFormat="1" ht="15" customHeight="1" x14ac:dyDescent="0.25">
      <c r="A71" s="50"/>
      <c r="B71" s="40" t="s">
        <v>612</v>
      </c>
      <c r="C71" s="36">
        <v>17</v>
      </c>
      <c r="D71" s="35">
        <v>17</v>
      </c>
      <c r="E71" s="35">
        <v>11</v>
      </c>
      <c r="F71" s="36">
        <v>30</v>
      </c>
      <c r="G71" s="36">
        <v>0</v>
      </c>
      <c r="H71" s="54"/>
      <c r="I71" s="54"/>
      <c r="J71" s="35"/>
      <c r="K71" s="35"/>
      <c r="L71" s="54"/>
      <c r="M71" s="54"/>
      <c r="N71" s="54"/>
      <c r="O71" s="54"/>
      <c r="P71" s="54"/>
      <c r="Q71" s="54"/>
      <c r="R71" s="54"/>
      <c r="S71" s="55"/>
      <c r="T71" s="1"/>
    </row>
    <row r="72" spans="1:20" s="51" customFormat="1" ht="15" customHeight="1" x14ac:dyDescent="0.25">
      <c r="A72" s="50"/>
      <c r="B72" s="41"/>
      <c r="C72" s="36"/>
      <c r="D72" s="35"/>
      <c r="E72" s="35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5"/>
      <c r="T72" s="1"/>
    </row>
    <row r="73" spans="1:20" s="51" customFormat="1" ht="15" x14ac:dyDescent="0.25">
      <c r="A73" s="50"/>
      <c r="B73" s="41" t="s">
        <v>1476</v>
      </c>
      <c r="C73" s="54">
        <f>SUM(C3:C72)</f>
        <v>3053</v>
      </c>
      <c r="D73" s="57">
        <f>SUM(D$3:D72)</f>
        <v>2948</v>
      </c>
      <c r="E73" s="57">
        <f>SUM(E$3:E72)</f>
        <v>2907</v>
      </c>
      <c r="F73" s="57">
        <f>SUM(F$3:F72)</f>
        <v>2895</v>
      </c>
      <c r="G73" s="57">
        <f>SUM(G$3:G72)</f>
        <v>2895</v>
      </c>
      <c r="H73" s="57">
        <f>SUM(H$3:H72)</f>
        <v>2848</v>
      </c>
      <c r="I73" s="57">
        <f>SUM(I$3:I72)</f>
        <v>2762</v>
      </c>
      <c r="J73" s="57">
        <f>SUM(J$3:J72)</f>
        <v>2765</v>
      </c>
      <c r="K73" s="57">
        <f>SUM(K$3:K72)</f>
        <v>2708</v>
      </c>
      <c r="L73" s="57">
        <f>SUM(L$3:L72)</f>
        <v>2551</v>
      </c>
      <c r="M73" s="57">
        <f>SUM(M$3:M72)</f>
        <v>2427</v>
      </c>
      <c r="N73" s="57">
        <v>2323</v>
      </c>
      <c r="O73" s="57">
        <v>2219</v>
      </c>
      <c r="P73" s="57">
        <v>2202</v>
      </c>
      <c r="Q73" s="57">
        <v>2205</v>
      </c>
      <c r="R73" s="54">
        <f>SUM(R$3:R72)</f>
        <v>3</v>
      </c>
      <c r="S73" s="108">
        <f>(Q73/P73)-1</f>
        <v>1.3623978201635634E-3</v>
      </c>
      <c r="T73" s="1"/>
    </row>
    <row r="74" spans="1:20" s="51" customFormat="1" ht="15" x14ac:dyDescent="0.25">
      <c r="A74" s="50"/>
      <c r="C74" s="54"/>
      <c r="D74" s="54">
        <f t="shared" ref="D74:L74" si="4">D73-C73</f>
        <v>-105</v>
      </c>
      <c r="E74" s="54">
        <f t="shared" si="4"/>
        <v>-41</v>
      </c>
      <c r="F74" s="54">
        <f t="shared" si="4"/>
        <v>-12</v>
      </c>
      <c r="G74" s="54">
        <f t="shared" si="4"/>
        <v>0</v>
      </c>
      <c r="H74" s="54">
        <f t="shared" si="4"/>
        <v>-47</v>
      </c>
      <c r="I74" s="54">
        <f t="shared" si="4"/>
        <v>-86</v>
      </c>
      <c r="J74" s="54">
        <f t="shared" si="4"/>
        <v>3</v>
      </c>
      <c r="K74" s="54">
        <f t="shared" si="4"/>
        <v>-57</v>
      </c>
      <c r="L74" s="54">
        <f t="shared" si="4"/>
        <v>-157</v>
      </c>
      <c r="M74" s="54">
        <f>M73-L73</f>
        <v>-124</v>
      </c>
      <c r="N74" s="54">
        <f>N73-M73</f>
        <v>-104</v>
      </c>
      <c r="O74" s="54">
        <v>-104</v>
      </c>
      <c r="P74" s="54">
        <f>SUM(P73-O73)</f>
        <v>-17</v>
      </c>
      <c r="Q74" s="54">
        <f>SUM(Q73-P73)</f>
        <v>3</v>
      </c>
      <c r="R74" s="54"/>
      <c r="S74" s="108"/>
      <c r="T74" s="1"/>
    </row>
    <row r="75" spans="1:20" s="51" customFormat="1" ht="15" x14ac:dyDescent="0.25">
      <c r="A75" s="50"/>
      <c r="B75" s="43" t="s">
        <v>1407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1"/>
    </row>
    <row r="76" spans="1:20" s="51" customFormat="1" ht="15" x14ac:dyDescent="0.25">
      <c r="A76" s="50"/>
      <c r="B76" s="59" t="s">
        <v>1408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1"/>
    </row>
    <row r="77" spans="1:20" s="51" customFormat="1" ht="15" x14ac:dyDescent="0.25">
      <c r="A77" s="50"/>
      <c r="B77" s="60" t="s">
        <v>1409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5" x14ac:dyDescent="0.25">
      <c r="A78" s="50"/>
      <c r="B78" s="61" t="s">
        <v>1410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1"/>
    </row>
    <row r="79" spans="1:20" s="51" customFormat="1" ht="15" x14ac:dyDescent="0.25">
      <c r="A79" s="50"/>
      <c r="B79" s="62" t="s">
        <v>1411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1"/>
    </row>
    <row r="80" spans="1:20" s="51" customFormat="1" ht="15" x14ac:dyDescent="0.25">
      <c r="A80" s="50"/>
      <c r="B80" s="63" t="s">
        <v>1412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1"/>
    </row>
    <row r="81" spans="2:20" ht="15" x14ac:dyDescent="0.25">
      <c r="B81" s="230" t="s">
        <v>1520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T81" s="1"/>
    </row>
    <row r="82" spans="2:20" x14ac:dyDescent="0.2">
      <c r="B82" s="353" t="s">
        <v>1623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T82" s="1"/>
    </row>
    <row r="83" spans="2:20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T83" s="1"/>
    </row>
    <row r="84" spans="2:20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</row>
    <row r="85" spans="2:20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2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2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2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2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2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2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2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2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2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2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2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T96" s="1"/>
    </row>
    <row r="97" spans="1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T97" s="1"/>
    </row>
    <row r="98" spans="1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1:20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</row>
    <row r="100" spans="1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1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1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1:20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1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1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1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1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1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</sheetData>
  <mergeCells count="1">
    <mergeCell ref="R1:S1"/>
  </mergeCells>
  <phoneticPr fontId="4" type="noConversion"/>
  <conditionalFormatting sqref="A3:A58">
    <cfRule type="expression" dxfId="104" priority="3">
      <formula>S3&lt;-0.0999</formula>
    </cfRule>
    <cfRule type="expression" dxfId="103" priority="5">
      <formula>Q3&lt;20</formula>
    </cfRule>
  </conditionalFormatting>
  <conditionalFormatting sqref="B3:B58">
    <cfRule type="expression" dxfId="102" priority="10">
      <formula>R3&lt;0</formula>
    </cfRule>
    <cfRule type="expression" dxfId="101" priority="11">
      <formula>R3=0</formula>
    </cfRule>
    <cfRule type="expression" dxfId="100" priority="12">
      <formula>R3&gt;0</formula>
    </cfRule>
  </conditionalFormatting>
  <conditionalFormatting sqref="D73:Q73">
    <cfRule type="expression" dxfId="99" priority="7">
      <formula>D74&lt;0</formula>
    </cfRule>
    <cfRule type="expression" dxfId="98" priority="8">
      <formula>D74=0</formula>
    </cfRule>
    <cfRule type="expression" dxfId="97" priority="9">
      <formula>D74&gt;0</formula>
    </cfRule>
  </conditionalFormatting>
  <conditionalFormatting sqref="Q3:Q58">
    <cfRule type="expression" dxfId="96" priority="2">
      <formula>Q3&lt;20</formula>
    </cfRule>
  </conditionalFormatting>
  <conditionalFormatting sqref="S3:S58">
    <cfRule type="expression" dxfId="95" priority="4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A8D2-C440-4EFC-9C5E-40B52ABC903F}">
  <sheetPr codeName="Sheet15">
    <tabColor theme="8" tint="0.79998168889431442"/>
    <pageSetUpPr fitToPage="1"/>
  </sheetPr>
  <dimension ref="A1:Y294"/>
  <sheetViews>
    <sheetView zoomScale="90" zoomScaleNormal="90" zoomScalePageLayoutView="80" workbookViewId="0">
      <selection activeCell="K28" sqref="K28"/>
    </sheetView>
  </sheetViews>
  <sheetFormatPr defaultRowHeight="12.75" x14ac:dyDescent="0.2"/>
  <cols>
    <col min="1" max="1" width="11" style="44" customWidth="1"/>
    <col min="2" max="2" width="32.125" style="1" customWidth="1"/>
    <col min="3" max="3" width="10" style="1" customWidth="1"/>
    <col min="4" max="4" width="9.875" style="1" customWidth="1"/>
    <col min="5" max="6" width="9.5" style="1" customWidth="1"/>
    <col min="7" max="7" width="9.875" style="1" customWidth="1"/>
    <col min="8" max="8" width="10.125" style="1" customWidth="1"/>
    <col min="9" max="9" width="9.5" style="1" customWidth="1"/>
    <col min="10" max="10" width="9.875" style="1" customWidth="1"/>
    <col min="11" max="11" width="9.5" style="1" customWidth="1"/>
    <col min="12" max="16" width="11.125" style="1" customWidth="1"/>
    <col min="17" max="17" width="12" style="1" customWidth="1"/>
    <col min="18" max="18" width="8.5" style="1" customWidth="1"/>
    <col min="19" max="19" width="8.5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682</v>
      </c>
      <c r="E1" s="220"/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86">
        <v>73038</v>
      </c>
      <c r="B3" s="39" t="s">
        <v>547</v>
      </c>
      <c r="C3" s="54"/>
      <c r="D3" s="54"/>
      <c r="E3" s="54"/>
      <c r="F3" s="54"/>
      <c r="G3" s="54"/>
      <c r="H3" s="35">
        <v>33</v>
      </c>
      <c r="I3" s="35">
        <v>18</v>
      </c>
      <c r="J3" s="36">
        <v>21</v>
      </c>
      <c r="K3" s="54">
        <v>21</v>
      </c>
      <c r="L3" s="54">
        <v>14</v>
      </c>
      <c r="M3" s="54">
        <v>8</v>
      </c>
      <c r="N3" s="54">
        <v>7</v>
      </c>
      <c r="O3" s="54">
        <v>7</v>
      </c>
      <c r="P3" s="54">
        <v>6</v>
      </c>
      <c r="Q3" s="54">
        <v>9</v>
      </c>
      <c r="R3" s="54">
        <f t="shared" ref="R3:R34" si="0">Q3-P3</f>
        <v>3</v>
      </c>
      <c r="S3" s="55">
        <f t="shared" ref="S3:S34" si="1">(Q3/P3)-1</f>
        <v>0.5</v>
      </c>
      <c r="T3" s="1"/>
    </row>
    <row r="4" spans="1:20" s="51" customFormat="1" ht="15" customHeight="1" x14ac:dyDescent="0.25">
      <c r="A4" s="86">
        <v>2120</v>
      </c>
      <c r="B4" s="39" t="s">
        <v>695</v>
      </c>
      <c r="C4" s="36">
        <v>32</v>
      </c>
      <c r="D4" s="35">
        <v>36</v>
      </c>
      <c r="E4" s="35">
        <v>34</v>
      </c>
      <c r="F4" s="36">
        <v>39</v>
      </c>
      <c r="G4" s="35">
        <v>42</v>
      </c>
      <c r="H4" s="35">
        <v>37</v>
      </c>
      <c r="I4" s="35">
        <v>38</v>
      </c>
      <c r="J4" s="36">
        <v>37</v>
      </c>
      <c r="K4" s="54">
        <v>33</v>
      </c>
      <c r="L4" s="54">
        <v>31</v>
      </c>
      <c r="M4" s="54">
        <v>24</v>
      </c>
      <c r="N4" s="54">
        <v>23</v>
      </c>
      <c r="O4" s="54">
        <v>16</v>
      </c>
      <c r="P4" s="54">
        <v>15</v>
      </c>
      <c r="Q4" s="54">
        <v>19</v>
      </c>
      <c r="R4" s="54">
        <f t="shared" si="0"/>
        <v>4</v>
      </c>
      <c r="S4" s="55">
        <f t="shared" si="1"/>
        <v>0.26666666666666661</v>
      </c>
      <c r="T4" s="1"/>
    </row>
    <row r="5" spans="1:20" s="51" customFormat="1" ht="15" customHeight="1" x14ac:dyDescent="0.25">
      <c r="A5" s="86">
        <v>23518</v>
      </c>
      <c r="B5" s="33" t="s">
        <v>536</v>
      </c>
      <c r="C5" s="36">
        <v>34</v>
      </c>
      <c r="D5" s="35">
        <v>35</v>
      </c>
      <c r="E5" s="35">
        <v>33</v>
      </c>
      <c r="F5" s="36">
        <v>33</v>
      </c>
      <c r="G5" s="35">
        <v>36</v>
      </c>
      <c r="H5" s="35">
        <v>37</v>
      </c>
      <c r="I5" s="35">
        <v>38</v>
      </c>
      <c r="J5" s="36">
        <v>40</v>
      </c>
      <c r="K5" s="54">
        <v>37</v>
      </c>
      <c r="L5" s="54">
        <v>34</v>
      </c>
      <c r="M5" s="54">
        <v>25</v>
      </c>
      <c r="N5" s="54">
        <v>24</v>
      </c>
      <c r="O5" s="54">
        <v>16</v>
      </c>
      <c r="P5" s="54">
        <v>14</v>
      </c>
      <c r="Q5" s="54">
        <v>17</v>
      </c>
      <c r="R5" s="54">
        <f t="shared" si="0"/>
        <v>3</v>
      </c>
      <c r="S5" s="55">
        <f t="shared" si="1"/>
        <v>0.21428571428571419</v>
      </c>
      <c r="T5" s="1"/>
    </row>
    <row r="6" spans="1:20" s="51" customFormat="1" ht="15" customHeight="1" x14ac:dyDescent="0.25">
      <c r="A6" s="86">
        <v>90933</v>
      </c>
      <c r="B6" s="98" t="s">
        <v>25</v>
      </c>
      <c r="C6" s="54"/>
      <c r="D6" s="54"/>
      <c r="E6" s="35"/>
      <c r="F6" s="54"/>
      <c r="G6" s="54"/>
      <c r="H6" s="54"/>
      <c r="I6" s="35"/>
      <c r="J6" s="36"/>
      <c r="K6" s="54">
        <v>0</v>
      </c>
      <c r="L6" s="54">
        <v>20</v>
      </c>
      <c r="M6" s="54">
        <v>34</v>
      </c>
      <c r="N6" s="54">
        <v>23</v>
      </c>
      <c r="O6" s="54">
        <v>19</v>
      </c>
      <c r="P6" s="54">
        <v>29</v>
      </c>
      <c r="Q6" s="54">
        <v>35</v>
      </c>
      <c r="R6" s="54">
        <f t="shared" si="0"/>
        <v>6</v>
      </c>
      <c r="S6" s="55">
        <f t="shared" si="1"/>
        <v>0.2068965517241379</v>
      </c>
      <c r="T6" s="1"/>
    </row>
    <row r="7" spans="1:20" s="51" customFormat="1" ht="15" customHeight="1" x14ac:dyDescent="0.25">
      <c r="A7" s="86">
        <v>222504</v>
      </c>
      <c r="B7" s="196" t="s">
        <v>1497</v>
      </c>
      <c r="C7" s="54"/>
      <c r="D7" s="54"/>
      <c r="E7" s="35"/>
      <c r="F7" s="54"/>
      <c r="G7" s="54"/>
      <c r="H7" s="54"/>
      <c r="I7" s="35"/>
      <c r="J7" s="36"/>
      <c r="K7" s="54"/>
      <c r="L7" s="54">
        <v>0</v>
      </c>
      <c r="M7" s="54">
        <v>24</v>
      </c>
      <c r="N7" s="54">
        <v>28</v>
      </c>
      <c r="O7" s="54">
        <v>43</v>
      </c>
      <c r="P7" s="54">
        <v>53</v>
      </c>
      <c r="Q7" s="54">
        <v>63</v>
      </c>
      <c r="R7" s="54">
        <f t="shared" si="0"/>
        <v>10</v>
      </c>
      <c r="S7" s="55">
        <f t="shared" si="1"/>
        <v>0.18867924528301883</v>
      </c>
      <c r="T7" s="1"/>
    </row>
    <row r="8" spans="1:20" s="51" customFormat="1" ht="15" customHeight="1" x14ac:dyDescent="0.25">
      <c r="A8" s="86">
        <v>2116</v>
      </c>
      <c r="B8" s="39" t="s">
        <v>710</v>
      </c>
      <c r="C8" s="36">
        <v>35</v>
      </c>
      <c r="D8" s="35">
        <v>32</v>
      </c>
      <c r="E8" s="35">
        <v>26</v>
      </c>
      <c r="F8" s="36">
        <v>24</v>
      </c>
      <c r="G8" s="35">
        <v>25</v>
      </c>
      <c r="H8" s="35">
        <v>27</v>
      </c>
      <c r="I8" s="35">
        <v>27</v>
      </c>
      <c r="J8" s="36">
        <v>23</v>
      </c>
      <c r="K8" s="54">
        <v>23</v>
      </c>
      <c r="L8" s="54">
        <v>23</v>
      </c>
      <c r="M8" s="54">
        <v>20</v>
      </c>
      <c r="N8" s="54">
        <v>20</v>
      </c>
      <c r="O8" s="54">
        <v>17</v>
      </c>
      <c r="P8" s="54">
        <v>16</v>
      </c>
      <c r="Q8" s="54">
        <v>19</v>
      </c>
      <c r="R8" s="54">
        <f t="shared" si="0"/>
        <v>3</v>
      </c>
      <c r="S8" s="55">
        <f t="shared" si="1"/>
        <v>0.1875</v>
      </c>
      <c r="T8" s="1"/>
    </row>
    <row r="9" spans="1:20" s="51" customFormat="1" ht="15" customHeight="1" x14ac:dyDescent="0.25">
      <c r="A9" s="86">
        <v>57371</v>
      </c>
      <c r="B9" s="38" t="s">
        <v>683</v>
      </c>
      <c r="C9" s="36">
        <v>21</v>
      </c>
      <c r="D9" s="35">
        <v>23</v>
      </c>
      <c r="E9" s="35">
        <v>19</v>
      </c>
      <c r="F9" s="36">
        <v>14</v>
      </c>
      <c r="G9" s="35">
        <v>13</v>
      </c>
      <c r="H9" s="35">
        <v>14</v>
      </c>
      <c r="I9" s="35">
        <v>41</v>
      </c>
      <c r="J9" s="36">
        <v>17</v>
      </c>
      <c r="K9" s="54">
        <v>19</v>
      </c>
      <c r="L9" s="54">
        <v>23</v>
      </c>
      <c r="M9" s="54">
        <v>19</v>
      </c>
      <c r="N9" s="54">
        <v>13</v>
      </c>
      <c r="O9" s="54">
        <v>12</v>
      </c>
      <c r="P9" s="54">
        <v>11</v>
      </c>
      <c r="Q9" s="54">
        <v>13</v>
      </c>
      <c r="R9" s="54">
        <f t="shared" si="0"/>
        <v>2</v>
      </c>
      <c r="S9" s="55">
        <f t="shared" si="1"/>
        <v>0.18181818181818188</v>
      </c>
      <c r="T9" s="1"/>
    </row>
    <row r="10" spans="1:20" s="51" customFormat="1" ht="15" customHeight="1" x14ac:dyDescent="0.25">
      <c r="A10" s="86">
        <v>2114</v>
      </c>
      <c r="B10" s="39" t="s">
        <v>541</v>
      </c>
      <c r="C10" s="36">
        <v>50</v>
      </c>
      <c r="D10" s="35">
        <v>47</v>
      </c>
      <c r="E10" s="35">
        <v>47</v>
      </c>
      <c r="F10" s="36">
        <v>45</v>
      </c>
      <c r="G10" s="35">
        <v>42</v>
      </c>
      <c r="H10" s="35">
        <v>39</v>
      </c>
      <c r="I10" s="35">
        <v>40</v>
      </c>
      <c r="J10" s="36">
        <v>42</v>
      </c>
      <c r="K10" s="54">
        <v>38</v>
      </c>
      <c r="L10" s="54">
        <v>34</v>
      </c>
      <c r="M10" s="54">
        <v>30</v>
      </c>
      <c r="N10" s="54">
        <v>29</v>
      </c>
      <c r="O10" s="54">
        <v>30</v>
      </c>
      <c r="P10" s="54">
        <v>30</v>
      </c>
      <c r="Q10" s="54">
        <v>35</v>
      </c>
      <c r="R10" s="54">
        <f t="shared" si="0"/>
        <v>5</v>
      </c>
      <c r="S10" s="55">
        <f t="shared" si="1"/>
        <v>0.16666666666666674</v>
      </c>
      <c r="T10" s="1"/>
    </row>
    <row r="11" spans="1:20" s="51" customFormat="1" ht="15" customHeight="1" x14ac:dyDescent="0.25">
      <c r="A11" s="86">
        <v>2137</v>
      </c>
      <c r="B11" s="38" t="s">
        <v>1462</v>
      </c>
      <c r="C11" s="36">
        <v>28</v>
      </c>
      <c r="D11" s="35">
        <v>29</v>
      </c>
      <c r="E11" s="35">
        <v>29</v>
      </c>
      <c r="F11" s="36">
        <v>28</v>
      </c>
      <c r="G11" s="35">
        <v>27</v>
      </c>
      <c r="H11" s="35">
        <v>27</v>
      </c>
      <c r="I11" s="35">
        <v>26</v>
      </c>
      <c r="J11" s="36">
        <v>27</v>
      </c>
      <c r="K11" s="54">
        <v>27</v>
      </c>
      <c r="L11" s="54">
        <v>28</v>
      </c>
      <c r="M11" s="54">
        <v>27</v>
      </c>
      <c r="N11" s="54">
        <v>27</v>
      </c>
      <c r="O11" s="54">
        <v>24</v>
      </c>
      <c r="P11" s="54">
        <v>23</v>
      </c>
      <c r="Q11" s="54">
        <v>26</v>
      </c>
      <c r="R11" s="54">
        <f t="shared" si="0"/>
        <v>3</v>
      </c>
      <c r="S11" s="55">
        <f t="shared" si="1"/>
        <v>0.13043478260869557</v>
      </c>
      <c r="T11" s="1"/>
    </row>
    <row r="12" spans="1:20" s="51" customFormat="1" ht="15" customHeight="1" x14ac:dyDescent="0.25">
      <c r="A12" s="86">
        <v>24772</v>
      </c>
      <c r="B12" s="39" t="s">
        <v>701</v>
      </c>
      <c r="C12" s="36">
        <v>77</v>
      </c>
      <c r="D12" s="35">
        <v>84</v>
      </c>
      <c r="E12" s="35">
        <v>82</v>
      </c>
      <c r="F12" s="36">
        <v>83</v>
      </c>
      <c r="G12" s="35">
        <v>81</v>
      </c>
      <c r="H12" s="35">
        <v>79</v>
      </c>
      <c r="I12" s="35">
        <v>81</v>
      </c>
      <c r="J12" s="36">
        <v>74</v>
      </c>
      <c r="K12" s="54">
        <v>65</v>
      </c>
      <c r="L12" s="54">
        <v>66</v>
      </c>
      <c r="M12" s="54">
        <v>61</v>
      </c>
      <c r="N12" s="54">
        <v>55</v>
      </c>
      <c r="O12" s="54">
        <v>62</v>
      </c>
      <c r="P12" s="54">
        <v>54</v>
      </c>
      <c r="Q12" s="54">
        <v>61</v>
      </c>
      <c r="R12" s="54">
        <f t="shared" si="0"/>
        <v>7</v>
      </c>
      <c r="S12" s="55">
        <f t="shared" si="1"/>
        <v>0.12962962962962954</v>
      </c>
      <c r="T12" s="1"/>
    </row>
    <row r="13" spans="1:20" s="51" customFormat="1" ht="15" customHeight="1" x14ac:dyDescent="0.25">
      <c r="A13" s="48">
        <v>26120</v>
      </c>
      <c r="B13" s="38" t="s">
        <v>529</v>
      </c>
      <c r="C13" s="36">
        <v>23</v>
      </c>
      <c r="D13" s="35">
        <v>21</v>
      </c>
      <c r="E13" s="35">
        <v>26</v>
      </c>
      <c r="F13" s="36">
        <v>19</v>
      </c>
      <c r="G13" s="35">
        <v>19</v>
      </c>
      <c r="H13" s="35">
        <v>16</v>
      </c>
      <c r="I13" s="35">
        <v>18</v>
      </c>
      <c r="J13" s="36">
        <v>21</v>
      </c>
      <c r="K13" s="54">
        <v>23</v>
      </c>
      <c r="L13" s="54">
        <v>23</v>
      </c>
      <c r="M13" s="54">
        <v>26</v>
      </c>
      <c r="N13" s="54">
        <v>26</v>
      </c>
      <c r="O13" s="54">
        <v>24</v>
      </c>
      <c r="P13" s="54">
        <v>25</v>
      </c>
      <c r="Q13" s="54">
        <v>28</v>
      </c>
      <c r="R13" s="54">
        <f t="shared" si="0"/>
        <v>3</v>
      </c>
      <c r="S13" s="55">
        <f t="shared" si="1"/>
        <v>0.12000000000000011</v>
      </c>
      <c r="T13" s="1"/>
    </row>
    <row r="14" spans="1:20" s="51" customFormat="1" ht="15" customHeight="1" x14ac:dyDescent="0.25">
      <c r="A14" s="86">
        <v>2136</v>
      </c>
      <c r="B14" s="39" t="s">
        <v>535</v>
      </c>
      <c r="C14" s="36">
        <v>60</v>
      </c>
      <c r="D14" s="35">
        <v>58</v>
      </c>
      <c r="E14" s="35">
        <v>62</v>
      </c>
      <c r="F14" s="36">
        <v>56</v>
      </c>
      <c r="G14" s="35">
        <v>54</v>
      </c>
      <c r="H14" s="35">
        <v>47</v>
      </c>
      <c r="I14" s="35">
        <v>44</v>
      </c>
      <c r="J14" s="36">
        <v>45</v>
      </c>
      <c r="K14" s="54">
        <v>49</v>
      </c>
      <c r="L14" s="54">
        <v>46</v>
      </c>
      <c r="M14" s="54">
        <v>37</v>
      </c>
      <c r="N14" s="54">
        <v>33</v>
      </c>
      <c r="O14" s="54">
        <v>29</v>
      </c>
      <c r="P14" s="54">
        <v>27</v>
      </c>
      <c r="Q14" s="54">
        <v>30</v>
      </c>
      <c r="R14" s="54">
        <f t="shared" si="0"/>
        <v>3</v>
      </c>
      <c r="S14" s="55">
        <f t="shared" si="1"/>
        <v>0.11111111111111116</v>
      </c>
      <c r="T14" s="280"/>
    </row>
    <row r="15" spans="1:20" s="51" customFormat="1" ht="15" customHeight="1" x14ac:dyDescent="0.25">
      <c r="A15" s="86">
        <v>2121</v>
      </c>
      <c r="B15" s="38" t="s">
        <v>692</v>
      </c>
      <c r="C15" s="36">
        <v>26</v>
      </c>
      <c r="D15" s="35">
        <v>25</v>
      </c>
      <c r="E15" s="35">
        <v>25</v>
      </c>
      <c r="F15" s="36">
        <v>27</v>
      </c>
      <c r="G15" s="35">
        <v>24</v>
      </c>
      <c r="H15" s="35">
        <v>24</v>
      </c>
      <c r="I15" s="35">
        <v>23</v>
      </c>
      <c r="J15" s="36">
        <v>22</v>
      </c>
      <c r="K15" s="54">
        <v>23</v>
      </c>
      <c r="L15" s="54">
        <v>24</v>
      </c>
      <c r="M15" s="54">
        <v>25</v>
      </c>
      <c r="N15" s="54">
        <v>25</v>
      </c>
      <c r="O15" s="54">
        <v>26</v>
      </c>
      <c r="P15" s="54">
        <v>27</v>
      </c>
      <c r="Q15" s="54">
        <v>29</v>
      </c>
      <c r="R15" s="54">
        <f t="shared" si="0"/>
        <v>2</v>
      </c>
      <c r="S15" s="55">
        <f t="shared" si="1"/>
        <v>7.4074074074074181E-2</v>
      </c>
      <c r="T15" s="1"/>
    </row>
    <row r="16" spans="1:20" s="51" customFormat="1" ht="15" customHeight="1" x14ac:dyDescent="0.25">
      <c r="A16" s="86">
        <v>84818</v>
      </c>
      <c r="B16" s="39" t="s">
        <v>532</v>
      </c>
      <c r="C16" s="54"/>
      <c r="D16" s="54"/>
      <c r="E16" s="35">
        <v>35</v>
      </c>
      <c r="F16" s="36">
        <v>18</v>
      </c>
      <c r="G16" s="35">
        <v>19</v>
      </c>
      <c r="H16" s="35">
        <v>21</v>
      </c>
      <c r="I16" s="54"/>
      <c r="J16" s="36">
        <v>13</v>
      </c>
      <c r="K16" s="54">
        <v>13</v>
      </c>
      <c r="L16" s="54">
        <v>12</v>
      </c>
      <c r="M16" s="54">
        <v>10</v>
      </c>
      <c r="N16" s="54">
        <v>14</v>
      </c>
      <c r="O16" s="54">
        <v>14</v>
      </c>
      <c r="P16" s="54">
        <v>14</v>
      </c>
      <c r="Q16" s="54">
        <v>15</v>
      </c>
      <c r="R16" s="54">
        <f t="shared" si="0"/>
        <v>1</v>
      </c>
      <c r="S16" s="55">
        <f t="shared" si="1"/>
        <v>7.1428571428571397E-2</v>
      </c>
      <c r="T16" s="1"/>
    </row>
    <row r="17" spans="1:20" s="51" customFormat="1" ht="15" customHeight="1" x14ac:dyDescent="0.25">
      <c r="A17" s="86">
        <v>61545</v>
      </c>
      <c r="B17" s="38" t="s">
        <v>531</v>
      </c>
      <c r="C17" s="36">
        <v>35</v>
      </c>
      <c r="D17" s="35">
        <v>37</v>
      </c>
      <c r="E17" s="35">
        <v>38</v>
      </c>
      <c r="F17" s="36">
        <v>38</v>
      </c>
      <c r="G17" s="35">
        <v>37</v>
      </c>
      <c r="H17" s="35">
        <v>37</v>
      </c>
      <c r="I17" s="35">
        <v>28</v>
      </c>
      <c r="J17" s="36">
        <v>45</v>
      </c>
      <c r="K17" s="54">
        <v>42</v>
      </c>
      <c r="L17" s="54">
        <v>38</v>
      </c>
      <c r="M17" s="54">
        <v>31</v>
      </c>
      <c r="N17" s="54">
        <v>31</v>
      </c>
      <c r="O17" s="54">
        <v>31</v>
      </c>
      <c r="P17" s="54">
        <v>31</v>
      </c>
      <c r="Q17" s="54">
        <v>33</v>
      </c>
      <c r="R17" s="54">
        <f t="shared" si="0"/>
        <v>2</v>
      </c>
      <c r="S17" s="55">
        <f t="shared" si="1"/>
        <v>6.4516129032258007E-2</v>
      </c>
      <c r="T17" s="1"/>
    </row>
    <row r="18" spans="1:20" s="51" customFormat="1" ht="15" customHeight="1" x14ac:dyDescent="0.25">
      <c r="A18" s="86">
        <v>2126</v>
      </c>
      <c r="B18" s="38" t="s">
        <v>522</v>
      </c>
      <c r="C18" s="36">
        <v>20</v>
      </c>
      <c r="D18" s="35">
        <v>21</v>
      </c>
      <c r="E18" s="35">
        <v>20</v>
      </c>
      <c r="F18" s="36">
        <v>18</v>
      </c>
      <c r="G18" s="35">
        <v>15</v>
      </c>
      <c r="H18" s="35">
        <v>16</v>
      </c>
      <c r="I18" s="35">
        <v>14</v>
      </c>
      <c r="J18" s="36">
        <v>17</v>
      </c>
      <c r="K18" s="54">
        <v>17</v>
      </c>
      <c r="L18" s="54">
        <v>13</v>
      </c>
      <c r="M18" s="54">
        <v>15</v>
      </c>
      <c r="N18" s="54">
        <v>16</v>
      </c>
      <c r="O18" s="54">
        <v>16</v>
      </c>
      <c r="P18" s="54">
        <v>16</v>
      </c>
      <c r="Q18" s="54">
        <v>17</v>
      </c>
      <c r="R18" s="54">
        <f t="shared" si="0"/>
        <v>1</v>
      </c>
      <c r="S18" s="55">
        <f t="shared" si="1"/>
        <v>6.25E-2</v>
      </c>
      <c r="T18" s="1"/>
    </row>
    <row r="19" spans="1:20" s="51" customFormat="1" ht="15" customHeight="1" x14ac:dyDescent="0.25">
      <c r="A19" s="86">
        <v>31826</v>
      </c>
      <c r="B19" s="38" t="s">
        <v>545</v>
      </c>
      <c r="C19" s="36">
        <v>20</v>
      </c>
      <c r="D19" s="35">
        <v>19</v>
      </c>
      <c r="E19" s="35">
        <v>20</v>
      </c>
      <c r="F19" s="36">
        <v>20</v>
      </c>
      <c r="G19" s="35">
        <v>15</v>
      </c>
      <c r="H19" s="35">
        <v>10</v>
      </c>
      <c r="I19" s="35">
        <v>16</v>
      </c>
      <c r="J19" s="36">
        <v>12</v>
      </c>
      <c r="K19" s="54">
        <v>16</v>
      </c>
      <c r="L19" s="54">
        <v>15</v>
      </c>
      <c r="M19" s="54">
        <v>14</v>
      </c>
      <c r="N19" s="54">
        <v>13</v>
      </c>
      <c r="O19" s="54">
        <v>16</v>
      </c>
      <c r="P19" s="54">
        <v>16</v>
      </c>
      <c r="Q19" s="54">
        <v>17</v>
      </c>
      <c r="R19" s="54">
        <f t="shared" si="0"/>
        <v>1</v>
      </c>
      <c r="S19" s="55">
        <f t="shared" si="1"/>
        <v>6.25E-2</v>
      </c>
      <c r="T19" s="1"/>
    </row>
    <row r="20" spans="1:20" s="102" customFormat="1" ht="15" customHeight="1" x14ac:dyDescent="0.25">
      <c r="A20" s="86">
        <v>2131</v>
      </c>
      <c r="B20" s="33" t="s">
        <v>704</v>
      </c>
      <c r="C20" s="36">
        <v>115</v>
      </c>
      <c r="D20" s="35">
        <v>116</v>
      </c>
      <c r="E20" s="35">
        <v>116</v>
      </c>
      <c r="F20" s="36">
        <v>122</v>
      </c>
      <c r="G20" s="35">
        <v>125</v>
      </c>
      <c r="H20" s="35">
        <v>132</v>
      </c>
      <c r="I20" s="35">
        <v>130</v>
      </c>
      <c r="J20" s="36">
        <v>138</v>
      </c>
      <c r="K20" s="54">
        <v>140</v>
      </c>
      <c r="L20" s="54">
        <v>143</v>
      </c>
      <c r="M20" s="54">
        <v>145</v>
      </c>
      <c r="N20" s="54">
        <v>139</v>
      </c>
      <c r="O20" s="54">
        <v>127</v>
      </c>
      <c r="P20" s="54">
        <v>115</v>
      </c>
      <c r="Q20" s="54">
        <v>122</v>
      </c>
      <c r="R20" s="54">
        <f t="shared" si="0"/>
        <v>7</v>
      </c>
      <c r="S20" s="55">
        <f t="shared" si="1"/>
        <v>6.0869565217391397E-2</v>
      </c>
      <c r="T20" s="1"/>
    </row>
    <row r="21" spans="1:20" s="51" customFormat="1" ht="15" customHeight="1" x14ac:dyDescent="0.25">
      <c r="A21" s="86">
        <v>2111</v>
      </c>
      <c r="B21" s="33" t="s">
        <v>700</v>
      </c>
      <c r="C21" s="36">
        <v>69</v>
      </c>
      <c r="D21" s="35">
        <v>69</v>
      </c>
      <c r="E21" s="35">
        <v>73</v>
      </c>
      <c r="F21" s="36">
        <v>73</v>
      </c>
      <c r="G21" s="35">
        <v>74</v>
      </c>
      <c r="H21" s="35">
        <v>68</v>
      </c>
      <c r="I21" s="35">
        <v>72</v>
      </c>
      <c r="J21" s="36">
        <v>72</v>
      </c>
      <c r="K21" s="54">
        <v>63</v>
      </c>
      <c r="L21" s="54">
        <v>67</v>
      </c>
      <c r="M21" s="54">
        <v>64</v>
      </c>
      <c r="N21" s="54">
        <v>56</v>
      </c>
      <c r="O21" s="54">
        <v>39</v>
      </c>
      <c r="P21" s="54">
        <v>33</v>
      </c>
      <c r="Q21" s="54">
        <v>35</v>
      </c>
      <c r="R21" s="54">
        <f t="shared" si="0"/>
        <v>2</v>
      </c>
      <c r="S21" s="55">
        <f t="shared" si="1"/>
        <v>6.0606060606060552E-2</v>
      </c>
      <c r="T21" s="1"/>
    </row>
    <row r="22" spans="1:20" s="51" customFormat="1" ht="15" customHeight="1" x14ac:dyDescent="0.25">
      <c r="A22" s="86">
        <v>2138</v>
      </c>
      <c r="B22" s="39" t="s">
        <v>534</v>
      </c>
      <c r="C22" s="36">
        <v>72</v>
      </c>
      <c r="D22" s="35">
        <v>74</v>
      </c>
      <c r="E22" s="35">
        <v>75</v>
      </c>
      <c r="F22" s="36">
        <v>63</v>
      </c>
      <c r="G22" s="35">
        <v>59</v>
      </c>
      <c r="H22" s="35">
        <v>59</v>
      </c>
      <c r="I22" s="35">
        <v>60</v>
      </c>
      <c r="J22" s="36">
        <v>62</v>
      </c>
      <c r="K22" s="54">
        <v>52</v>
      </c>
      <c r="L22" s="54">
        <v>47</v>
      </c>
      <c r="M22" s="54">
        <v>43</v>
      </c>
      <c r="N22" s="54">
        <v>37</v>
      </c>
      <c r="O22" s="54">
        <v>36</v>
      </c>
      <c r="P22" s="54">
        <v>35</v>
      </c>
      <c r="Q22" s="54">
        <v>37</v>
      </c>
      <c r="R22" s="54">
        <f t="shared" si="0"/>
        <v>2</v>
      </c>
      <c r="S22" s="55">
        <f t="shared" si="1"/>
        <v>5.7142857142857162E-2</v>
      </c>
      <c r="T22" s="1"/>
    </row>
    <row r="23" spans="1:20" s="51" customFormat="1" ht="15" customHeight="1" x14ac:dyDescent="0.25">
      <c r="A23" s="86">
        <v>2109</v>
      </c>
      <c r="B23" s="39" t="s">
        <v>686</v>
      </c>
      <c r="C23" s="36">
        <v>31</v>
      </c>
      <c r="D23" s="35">
        <v>31</v>
      </c>
      <c r="E23" s="35">
        <v>32</v>
      </c>
      <c r="F23" s="36">
        <v>31</v>
      </c>
      <c r="G23" s="35">
        <v>30</v>
      </c>
      <c r="H23" s="35">
        <v>28</v>
      </c>
      <c r="I23" s="35">
        <v>27</v>
      </c>
      <c r="J23" s="36">
        <v>26</v>
      </c>
      <c r="K23" s="54">
        <v>26</v>
      </c>
      <c r="L23" s="54">
        <v>27</v>
      </c>
      <c r="M23" s="54">
        <v>24</v>
      </c>
      <c r="N23" s="54">
        <v>23</v>
      </c>
      <c r="O23" s="54">
        <v>23</v>
      </c>
      <c r="P23" s="54">
        <v>22</v>
      </c>
      <c r="Q23" s="54">
        <v>23</v>
      </c>
      <c r="R23" s="54">
        <f t="shared" si="0"/>
        <v>1</v>
      </c>
      <c r="S23" s="55">
        <f t="shared" si="1"/>
        <v>4.5454545454545414E-2</v>
      </c>
      <c r="T23" s="1"/>
    </row>
    <row r="24" spans="1:20" s="51" customFormat="1" ht="15" customHeight="1" x14ac:dyDescent="0.25">
      <c r="A24" s="86">
        <v>68577</v>
      </c>
      <c r="B24" s="38" t="s">
        <v>685</v>
      </c>
      <c r="C24" s="36">
        <v>20</v>
      </c>
      <c r="D24" s="35">
        <v>17</v>
      </c>
      <c r="E24" s="35">
        <v>19</v>
      </c>
      <c r="F24" s="36">
        <v>19</v>
      </c>
      <c r="G24" s="35">
        <v>21</v>
      </c>
      <c r="H24" s="35">
        <v>23</v>
      </c>
      <c r="I24" s="35">
        <v>21</v>
      </c>
      <c r="J24" s="36">
        <v>20</v>
      </c>
      <c r="K24" s="54">
        <v>22</v>
      </c>
      <c r="L24" s="54">
        <v>23</v>
      </c>
      <c r="M24" s="54">
        <v>24</v>
      </c>
      <c r="N24" s="54">
        <v>21</v>
      </c>
      <c r="O24" s="54">
        <v>21</v>
      </c>
      <c r="P24" s="54">
        <v>23</v>
      </c>
      <c r="Q24" s="54">
        <v>24</v>
      </c>
      <c r="R24" s="54">
        <f t="shared" si="0"/>
        <v>1</v>
      </c>
      <c r="S24" s="55">
        <f t="shared" si="1"/>
        <v>4.3478260869565188E-2</v>
      </c>
      <c r="T24" s="1"/>
    </row>
    <row r="25" spans="1:20" s="51" customFormat="1" ht="15" customHeight="1" x14ac:dyDescent="0.25">
      <c r="A25" s="86">
        <v>26855</v>
      </c>
      <c r="B25" s="39" t="s">
        <v>687</v>
      </c>
      <c r="C25" s="36">
        <v>62</v>
      </c>
      <c r="D25" s="35">
        <v>58</v>
      </c>
      <c r="E25" s="35">
        <v>60</v>
      </c>
      <c r="F25" s="36">
        <v>66</v>
      </c>
      <c r="G25" s="35">
        <v>71</v>
      </c>
      <c r="H25" s="35">
        <v>69</v>
      </c>
      <c r="I25" s="35">
        <v>94</v>
      </c>
      <c r="J25" s="36">
        <v>87</v>
      </c>
      <c r="K25" s="54">
        <v>77</v>
      </c>
      <c r="L25" s="54">
        <v>81</v>
      </c>
      <c r="M25" s="54">
        <v>64</v>
      </c>
      <c r="N25" s="54">
        <v>65</v>
      </c>
      <c r="O25" s="54">
        <v>68</v>
      </c>
      <c r="P25" s="54">
        <v>64</v>
      </c>
      <c r="Q25" s="54">
        <v>66</v>
      </c>
      <c r="R25" s="54">
        <f t="shared" si="0"/>
        <v>2</v>
      </c>
      <c r="S25" s="55">
        <f t="shared" si="1"/>
        <v>3.125E-2</v>
      </c>
      <c r="T25" s="1"/>
    </row>
    <row r="26" spans="1:20" s="51" customFormat="1" ht="15" customHeight="1" x14ac:dyDescent="0.25">
      <c r="A26" s="86">
        <v>2104</v>
      </c>
      <c r="B26" s="38" t="s">
        <v>539</v>
      </c>
      <c r="C26" s="36">
        <v>34</v>
      </c>
      <c r="D26" s="35">
        <v>36</v>
      </c>
      <c r="E26" s="35">
        <v>37</v>
      </c>
      <c r="F26" s="36">
        <v>35</v>
      </c>
      <c r="G26" s="35">
        <v>30</v>
      </c>
      <c r="H26" s="35">
        <v>29</v>
      </c>
      <c r="I26" s="35">
        <v>30</v>
      </c>
      <c r="J26" s="36">
        <v>34</v>
      </c>
      <c r="K26" s="54">
        <v>41</v>
      </c>
      <c r="L26" s="54">
        <v>43</v>
      </c>
      <c r="M26" s="54">
        <v>42</v>
      </c>
      <c r="N26" s="54">
        <v>37</v>
      </c>
      <c r="O26" s="54">
        <v>38</v>
      </c>
      <c r="P26" s="54">
        <v>32</v>
      </c>
      <c r="Q26" s="54">
        <v>33</v>
      </c>
      <c r="R26" s="54">
        <f t="shared" si="0"/>
        <v>1</v>
      </c>
      <c r="S26" s="55">
        <f t="shared" si="1"/>
        <v>3.125E-2</v>
      </c>
      <c r="T26" s="1"/>
    </row>
    <row r="27" spans="1:20" s="51" customFormat="1" ht="15" customHeight="1" x14ac:dyDescent="0.25">
      <c r="A27" s="86">
        <v>2123</v>
      </c>
      <c r="B27" s="39" t="s">
        <v>699</v>
      </c>
      <c r="C27" s="36">
        <v>195</v>
      </c>
      <c r="D27" s="35">
        <v>193</v>
      </c>
      <c r="E27" s="35">
        <v>179</v>
      </c>
      <c r="F27" s="36">
        <v>168</v>
      </c>
      <c r="G27" s="35">
        <v>153</v>
      </c>
      <c r="H27" s="35">
        <v>136</v>
      </c>
      <c r="I27" s="35">
        <v>123</v>
      </c>
      <c r="J27" s="36">
        <v>111</v>
      </c>
      <c r="K27" s="54">
        <v>103</v>
      </c>
      <c r="L27" s="54">
        <v>100</v>
      </c>
      <c r="M27" s="54">
        <v>86</v>
      </c>
      <c r="N27" s="54">
        <v>81</v>
      </c>
      <c r="O27" s="54">
        <v>66</v>
      </c>
      <c r="P27" s="54">
        <v>67</v>
      </c>
      <c r="Q27" s="54">
        <v>69</v>
      </c>
      <c r="R27" s="54">
        <f t="shared" si="0"/>
        <v>2</v>
      </c>
      <c r="S27" s="55">
        <f t="shared" si="1"/>
        <v>2.9850746268656803E-2</v>
      </c>
      <c r="T27" s="1"/>
    </row>
    <row r="28" spans="1:20" s="51" customFormat="1" ht="15" customHeight="1" x14ac:dyDescent="0.25">
      <c r="A28" s="86">
        <v>27196</v>
      </c>
      <c r="B28" s="38" t="s">
        <v>694</v>
      </c>
      <c r="C28" s="36">
        <v>53</v>
      </c>
      <c r="D28" s="35">
        <v>52</v>
      </c>
      <c r="E28" s="35">
        <v>56</v>
      </c>
      <c r="F28" s="36">
        <v>53</v>
      </c>
      <c r="G28" s="35">
        <v>59</v>
      </c>
      <c r="H28" s="35">
        <v>59</v>
      </c>
      <c r="I28" s="35">
        <v>61</v>
      </c>
      <c r="J28" s="36">
        <v>63</v>
      </c>
      <c r="K28" s="54">
        <v>63</v>
      </c>
      <c r="L28" s="54">
        <v>70</v>
      </c>
      <c r="M28" s="54">
        <v>71</v>
      </c>
      <c r="N28" s="54">
        <v>71</v>
      </c>
      <c r="O28" s="54">
        <v>69</v>
      </c>
      <c r="P28" s="54">
        <v>68</v>
      </c>
      <c r="Q28" s="54">
        <v>70</v>
      </c>
      <c r="R28" s="54">
        <f t="shared" si="0"/>
        <v>2</v>
      </c>
      <c r="S28" s="55">
        <f t="shared" si="1"/>
        <v>2.9411764705882248E-2</v>
      </c>
      <c r="T28" s="1"/>
    </row>
    <row r="29" spans="1:20" s="51" customFormat="1" ht="15" customHeight="1" x14ac:dyDescent="0.25">
      <c r="A29" s="86">
        <v>2106</v>
      </c>
      <c r="B29" s="38" t="s">
        <v>698</v>
      </c>
      <c r="C29" s="36">
        <v>59</v>
      </c>
      <c r="D29" s="35">
        <v>61</v>
      </c>
      <c r="E29" s="35">
        <v>64</v>
      </c>
      <c r="F29" s="36">
        <v>53</v>
      </c>
      <c r="G29" s="35">
        <v>53</v>
      </c>
      <c r="H29" s="35">
        <v>50</v>
      </c>
      <c r="I29" s="35">
        <v>46</v>
      </c>
      <c r="J29" s="36">
        <v>46</v>
      </c>
      <c r="K29" s="54">
        <v>40</v>
      </c>
      <c r="L29" s="54">
        <v>35</v>
      </c>
      <c r="M29" s="54">
        <v>35</v>
      </c>
      <c r="N29" s="54">
        <v>33</v>
      </c>
      <c r="O29" s="54">
        <v>34</v>
      </c>
      <c r="P29" s="54">
        <v>36</v>
      </c>
      <c r="Q29" s="54">
        <v>37</v>
      </c>
      <c r="R29" s="54">
        <f t="shared" si="0"/>
        <v>1</v>
      </c>
      <c r="S29" s="55">
        <f t="shared" si="1"/>
        <v>2.7777777777777679E-2</v>
      </c>
      <c r="T29" s="1"/>
    </row>
    <row r="30" spans="1:20" s="51" customFormat="1" ht="15" customHeight="1" x14ac:dyDescent="0.25">
      <c r="A30" s="86">
        <v>2105</v>
      </c>
      <c r="B30" s="38" t="s">
        <v>1415</v>
      </c>
      <c r="C30" s="36">
        <v>73</v>
      </c>
      <c r="D30" s="35">
        <v>71</v>
      </c>
      <c r="E30" s="35">
        <v>73</v>
      </c>
      <c r="F30" s="36">
        <v>69</v>
      </c>
      <c r="G30" s="35">
        <v>65</v>
      </c>
      <c r="H30" s="35">
        <v>66</v>
      </c>
      <c r="I30" s="35">
        <v>62</v>
      </c>
      <c r="J30" s="36">
        <v>59</v>
      </c>
      <c r="K30" s="54">
        <v>63</v>
      </c>
      <c r="L30" s="54">
        <v>58</v>
      </c>
      <c r="M30" s="54">
        <v>58</v>
      </c>
      <c r="N30" s="54">
        <v>51</v>
      </c>
      <c r="O30" s="54">
        <v>44</v>
      </c>
      <c r="P30" s="54">
        <v>44</v>
      </c>
      <c r="Q30" s="54">
        <v>45</v>
      </c>
      <c r="R30" s="54">
        <f t="shared" si="0"/>
        <v>1</v>
      </c>
      <c r="S30" s="55">
        <f t="shared" si="1"/>
        <v>2.2727272727272707E-2</v>
      </c>
      <c r="T30" s="1"/>
    </row>
    <row r="31" spans="1:20" s="51" customFormat="1" ht="15" customHeight="1" x14ac:dyDescent="0.25">
      <c r="A31" s="86">
        <v>31837</v>
      </c>
      <c r="B31" s="38" t="s">
        <v>533</v>
      </c>
      <c r="C31" s="36">
        <v>52</v>
      </c>
      <c r="D31" s="35">
        <v>58</v>
      </c>
      <c r="E31" s="35">
        <v>66</v>
      </c>
      <c r="F31" s="36">
        <v>65</v>
      </c>
      <c r="G31" s="35">
        <v>71</v>
      </c>
      <c r="H31" s="35">
        <v>67</v>
      </c>
      <c r="I31" s="35">
        <v>22</v>
      </c>
      <c r="J31" s="36">
        <v>69</v>
      </c>
      <c r="K31" s="54">
        <v>84</v>
      </c>
      <c r="L31" s="54">
        <v>81</v>
      </c>
      <c r="M31" s="54">
        <v>86</v>
      </c>
      <c r="N31" s="54">
        <v>96</v>
      </c>
      <c r="O31" s="54">
        <v>103</v>
      </c>
      <c r="P31" s="54">
        <v>108</v>
      </c>
      <c r="Q31" s="54">
        <v>110</v>
      </c>
      <c r="R31" s="54">
        <f t="shared" si="0"/>
        <v>2</v>
      </c>
      <c r="S31" s="55">
        <f t="shared" si="1"/>
        <v>1.8518518518518601E-2</v>
      </c>
      <c r="T31" s="1"/>
    </row>
    <row r="32" spans="1:20" s="51" customFormat="1" ht="15" customHeight="1" x14ac:dyDescent="0.25">
      <c r="A32" s="86">
        <v>25018</v>
      </c>
      <c r="B32" s="39" t="s">
        <v>696</v>
      </c>
      <c r="C32" s="36">
        <v>44</v>
      </c>
      <c r="D32" s="35">
        <v>48</v>
      </c>
      <c r="E32" s="35">
        <v>50</v>
      </c>
      <c r="F32" s="36">
        <v>49</v>
      </c>
      <c r="G32" s="35">
        <v>45</v>
      </c>
      <c r="H32" s="35">
        <v>41</v>
      </c>
      <c r="I32" s="35">
        <v>41</v>
      </c>
      <c r="J32" s="36">
        <v>56</v>
      </c>
      <c r="K32" s="54">
        <v>69</v>
      </c>
      <c r="L32" s="54">
        <v>66</v>
      </c>
      <c r="M32" s="54">
        <v>66</v>
      </c>
      <c r="N32" s="54">
        <v>57</v>
      </c>
      <c r="O32" s="54">
        <v>64</v>
      </c>
      <c r="P32" s="54">
        <v>64</v>
      </c>
      <c r="Q32" s="54">
        <v>65</v>
      </c>
      <c r="R32" s="54">
        <f t="shared" si="0"/>
        <v>1</v>
      </c>
      <c r="S32" s="55">
        <f t="shared" si="1"/>
        <v>1.5625E-2</v>
      </c>
      <c r="T32" s="1"/>
    </row>
    <row r="33" spans="1:20" s="51" customFormat="1" ht="15" customHeight="1" x14ac:dyDescent="0.25">
      <c r="A33" s="86">
        <v>22316</v>
      </c>
      <c r="B33" s="33" t="s">
        <v>703</v>
      </c>
      <c r="C33" s="36">
        <v>96</v>
      </c>
      <c r="D33" s="35">
        <v>105</v>
      </c>
      <c r="E33" s="35">
        <v>100</v>
      </c>
      <c r="F33" s="36">
        <v>103</v>
      </c>
      <c r="G33" s="35">
        <v>106</v>
      </c>
      <c r="H33" s="35">
        <v>112</v>
      </c>
      <c r="I33" s="35">
        <v>106</v>
      </c>
      <c r="J33" s="36">
        <v>105</v>
      </c>
      <c r="K33" s="54">
        <v>90</v>
      </c>
      <c r="L33" s="54">
        <v>91</v>
      </c>
      <c r="M33" s="54">
        <v>86</v>
      </c>
      <c r="N33" s="54">
        <v>82</v>
      </c>
      <c r="O33" s="54">
        <v>78</v>
      </c>
      <c r="P33" s="54">
        <v>71</v>
      </c>
      <c r="Q33" s="54">
        <v>72</v>
      </c>
      <c r="R33" s="54">
        <f t="shared" si="0"/>
        <v>1</v>
      </c>
      <c r="S33" s="55">
        <f t="shared" si="1"/>
        <v>1.4084507042253502E-2</v>
      </c>
      <c r="T33" s="1"/>
    </row>
    <row r="34" spans="1:20" s="51" customFormat="1" ht="15" customHeight="1" x14ac:dyDescent="0.25">
      <c r="A34" s="86">
        <v>2125</v>
      </c>
      <c r="B34" s="38" t="s">
        <v>1413</v>
      </c>
      <c r="C34" s="36">
        <v>47</v>
      </c>
      <c r="D34" s="35">
        <v>46</v>
      </c>
      <c r="E34" s="35">
        <v>50</v>
      </c>
      <c r="F34" s="36">
        <v>53</v>
      </c>
      <c r="G34" s="35">
        <v>54</v>
      </c>
      <c r="H34" s="35">
        <v>60</v>
      </c>
      <c r="I34" s="35">
        <v>58</v>
      </c>
      <c r="J34" s="36">
        <v>52</v>
      </c>
      <c r="K34" s="54">
        <v>52</v>
      </c>
      <c r="L34" s="54">
        <v>49</v>
      </c>
      <c r="M34" s="54">
        <v>49</v>
      </c>
      <c r="N34" s="54">
        <v>51</v>
      </c>
      <c r="O34" s="54">
        <v>53</v>
      </c>
      <c r="P34" s="54">
        <v>51</v>
      </c>
      <c r="Q34" s="54">
        <v>51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86">
        <v>27589</v>
      </c>
      <c r="B35" s="39" t="s">
        <v>540</v>
      </c>
      <c r="C35" s="36">
        <v>36</v>
      </c>
      <c r="D35" s="35">
        <v>40</v>
      </c>
      <c r="E35" s="35">
        <v>41</v>
      </c>
      <c r="F35" s="36">
        <v>37</v>
      </c>
      <c r="G35" s="35">
        <v>44</v>
      </c>
      <c r="H35" s="35">
        <v>55</v>
      </c>
      <c r="I35" s="35">
        <v>58</v>
      </c>
      <c r="J35" s="36">
        <v>61</v>
      </c>
      <c r="K35" s="54">
        <v>58</v>
      </c>
      <c r="L35" s="54">
        <v>54</v>
      </c>
      <c r="M35" s="54">
        <v>49</v>
      </c>
      <c r="N35" s="54">
        <v>42</v>
      </c>
      <c r="O35" s="54">
        <v>47</v>
      </c>
      <c r="P35" s="54">
        <v>50</v>
      </c>
      <c r="Q35" s="54">
        <v>50</v>
      </c>
      <c r="R35" s="54">
        <f t="shared" ref="R35:R66" si="2">Q35-P35</f>
        <v>0</v>
      </c>
      <c r="S35" s="55">
        <f t="shared" ref="S35:S67" si="3">(Q35/P35)-1</f>
        <v>0</v>
      </c>
      <c r="T35" s="1"/>
    </row>
    <row r="36" spans="1:20" s="51" customFormat="1" ht="15" customHeight="1" x14ac:dyDescent="0.25">
      <c r="A36" s="86">
        <v>2129</v>
      </c>
      <c r="B36" s="38" t="s">
        <v>524</v>
      </c>
      <c r="C36" s="36">
        <v>46</v>
      </c>
      <c r="D36" s="35">
        <v>46</v>
      </c>
      <c r="E36" s="35">
        <v>46</v>
      </c>
      <c r="F36" s="36">
        <v>47</v>
      </c>
      <c r="G36" s="35">
        <v>45</v>
      </c>
      <c r="H36" s="35">
        <v>36</v>
      </c>
      <c r="I36" s="35">
        <v>43</v>
      </c>
      <c r="J36" s="36">
        <v>49</v>
      </c>
      <c r="K36" s="54">
        <v>45</v>
      </c>
      <c r="L36" s="54">
        <v>44</v>
      </c>
      <c r="M36" s="54">
        <v>41</v>
      </c>
      <c r="N36" s="54">
        <v>39</v>
      </c>
      <c r="O36" s="54">
        <v>39</v>
      </c>
      <c r="P36" s="54">
        <v>33</v>
      </c>
      <c r="Q36" s="54">
        <v>33</v>
      </c>
      <c r="R36" s="54">
        <f t="shared" si="2"/>
        <v>0</v>
      </c>
      <c r="S36" s="55">
        <f t="shared" si="3"/>
        <v>0</v>
      </c>
      <c r="T36" s="1"/>
    </row>
    <row r="37" spans="1:20" s="51" customFormat="1" ht="15" customHeight="1" x14ac:dyDescent="0.25">
      <c r="A37" s="86">
        <v>2115</v>
      </c>
      <c r="B37" s="38" t="s">
        <v>709</v>
      </c>
      <c r="C37" s="36">
        <v>21</v>
      </c>
      <c r="D37" s="35">
        <v>21</v>
      </c>
      <c r="E37" s="35">
        <v>25</v>
      </c>
      <c r="F37" s="36">
        <v>22</v>
      </c>
      <c r="G37" s="35">
        <v>22</v>
      </c>
      <c r="H37" s="35">
        <v>23</v>
      </c>
      <c r="I37" s="35">
        <v>22</v>
      </c>
      <c r="J37" s="36">
        <v>21</v>
      </c>
      <c r="K37" s="54">
        <v>22</v>
      </c>
      <c r="L37" s="54">
        <v>22</v>
      </c>
      <c r="M37" s="54">
        <v>22</v>
      </c>
      <c r="N37" s="54">
        <v>19</v>
      </c>
      <c r="O37" s="54">
        <v>16</v>
      </c>
      <c r="P37" s="54">
        <v>18</v>
      </c>
      <c r="Q37" s="54">
        <v>18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86">
        <v>83137</v>
      </c>
      <c r="B38" s="38" t="s">
        <v>688</v>
      </c>
      <c r="C38" s="54"/>
      <c r="D38" s="54"/>
      <c r="E38" s="54"/>
      <c r="F38" s="54"/>
      <c r="G38" s="54"/>
      <c r="H38" s="35">
        <v>19</v>
      </c>
      <c r="I38" s="54"/>
      <c r="J38" s="36">
        <v>22</v>
      </c>
      <c r="K38" s="54">
        <v>20</v>
      </c>
      <c r="L38" s="54">
        <v>19</v>
      </c>
      <c r="M38" s="54">
        <v>18</v>
      </c>
      <c r="N38" s="54">
        <v>19</v>
      </c>
      <c r="O38" s="54">
        <v>19</v>
      </c>
      <c r="P38" s="54">
        <v>18</v>
      </c>
      <c r="Q38" s="54">
        <v>18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89869</v>
      </c>
      <c r="B39" s="38" t="s">
        <v>693</v>
      </c>
      <c r="C39" s="36"/>
      <c r="D39" s="35"/>
      <c r="E39" s="35"/>
      <c r="F39" s="36"/>
      <c r="G39" s="35"/>
      <c r="H39" s="35"/>
      <c r="I39" s="35"/>
      <c r="J39" s="54"/>
      <c r="K39" s="54">
        <v>25</v>
      </c>
      <c r="L39" s="54">
        <v>23</v>
      </c>
      <c r="M39" s="54">
        <v>30</v>
      </c>
      <c r="N39" s="54">
        <v>26</v>
      </c>
      <c r="O39" s="54">
        <v>20</v>
      </c>
      <c r="P39" s="54">
        <v>18</v>
      </c>
      <c r="Q39" s="54">
        <v>18</v>
      </c>
      <c r="R39" s="54">
        <f t="shared" si="2"/>
        <v>0</v>
      </c>
      <c r="S39" s="55">
        <f t="shared" si="3"/>
        <v>0</v>
      </c>
      <c r="T39" s="1"/>
    </row>
    <row r="40" spans="1:20" s="51" customFormat="1" ht="15" customHeight="1" x14ac:dyDescent="0.25">
      <c r="A40" s="86">
        <v>27795</v>
      </c>
      <c r="B40" s="33" t="s">
        <v>690</v>
      </c>
      <c r="C40" s="36">
        <v>28</v>
      </c>
      <c r="D40" s="35">
        <v>25</v>
      </c>
      <c r="E40" s="35">
        <v>25</v>
      </c>
      <c r="F40" s="36">
        <v>24</v>
      </c>
      <c r="G40" s="35">
        <v>18</v>
      </c>
      <c r="H40" s="35">
        <v>21</v>
      </c>
      <c r="I40" s="35">
        <v>23</v>
      </c>
      <c r="J40" s="36">
        <v>25</v>
      </c>
      <c r="K40" s="54">
        <v>21</v>
      </c>
      <c r="L40" s="54">
        <v>21</v>
      </c>
      <c r="M40" s="54">
        <v>26</v>
      </c>
      <c r="N40" s="54">
        <v>18</v>
      </c>
      <c r="O40" s="54">
        <v>18</v>
      </c>
      <c r="P40" s="54">
        <v>17</v>
      </c>
      <c r="Q40" s="54">
        <v>17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customHeight="1" x14ac:dyDescent="0.25">
      <c r="A41" s="86">
        <v>2132</v>
      </c>
      <c r="B41" s="38" t="s">
        <v>525</v>
      </c>
      <c r="C41" s="36">
        <v>27</v>
      </c>
      <c r="D41" s="35">
        <v>25</v>
      </c>
      <c r="E41" s="35">
        <v>27</v>
      </c>
      <c r="F41" s="36">
        <v>28</v>
      </c>
      <c r="G41" s="35">
        <v>27</v>
      </c>
      <c r="H41" s="35">
        <v>27</v>
      </c>
      <c r="I41" s="35">
        <v>24</v>
      </c>
      <c r="J41" s="36">
        <v>23</v>
      </c>
      <c r="K41" s="54">
        <v>22</v>
      </c>
      <c r="L41" s="54">
        <v>19</v>
      </c>
      <c r="M41" s="54">
        <v>19</v>
      </c>
      <c r="N41" s="54">
        <v>16</v>
      </c>
      <c r="O41" s="54">
        <v>18</v>
      </c>
      <c r="P41" s="54">
        <v>16</v>
      </c>
      <c r="Q41" s="54">
        <v>16</v>
      </c>
      <c r="R41" s="54">
        <f t="shared" si="2"/>
        <v>0</v>
      </c>
      <c r="S41" s="55">
        <f t="shared" si="3"/>
        <v>0</v>
      </c>
      <c r="T41" s="1"/>
    </row>
    <row r="42" spans="1:20" s="51" customFormat="1" ht="15" customHeight="1" x14ac:dyDescent="0.25">
      <c r="A42" s="86">
        <v>2139</v>
      </c>
      <c r="B42" s="39" t="s">
        <v>528</v>
      </c>
      <c r="C42" s="36">
        <v>49</v>
      </c>
      <c r="D42" s="35">
        <v>45</v>
      </c>
      <c r="E42" s="35">
        <v>46</v>
      </c>
      <c r="F42" s="36">
        <v>57</v>
      </c>
      <c r="G42" s="35">
        <v>51</v>
      </c>
      <c r="H42" s="35">
        <v>51</v>
      </c>
      <c r="I42" s="35">
        <v>49</v>
      </c>
      <c r="J42" s="36">
        <v>89</v>
      </c>
      <c r="K42" s="54">
        <v>82</v>
      </c>
      <c r="L42" s="54">
        <v>80</v>
      </c>
      <c r="M42" s="54">
        <v>65</v>
      </c>
      <c r="N42" s="54">
        <v>70</v>
      </c>
      <c r="O42" s="54">
        <v>77</v>
      </c>
      <c r="P42" s="54">
        <v>82</v>
      </c>
      <c r="Q42" s="54">
        <v>81</v>
      </c>
      <c r="R42" s="54">
        <f t="shared" si="2"/>
        <v>-1</v>
      </c>
      <c r="S42" s="55">
        <f t="shared" si="3"/>
        <v>-1.2195121951219523E-2</v>
      </c>
      <c r="T42" s="1"/>
    </row>
    <row r="43" spans="1:20" s="51" customFormat="1" ht="15" customHeight="1" x14ac:dyDescent="0.25">
      <c r="A43" s="86">
        <v>2101</v>
      </c>
      <c r="B43" s="38" t="s">
        <v>702</v>
      </c>
      <c r="C43" s="36">
        <v>76</v>
      </c>
      <c r="D43" s="35">
        <v>77</v>
      </c>
      <c r="E43" s="35">
        <v>83</v>
      </c>
      <c r="F43" s="36">
        <v>76</v>
      </c>
      <c r="G43" s="35">
        <v>81</v>
      </c>
      <c r="H43" s="35">
        <v>82</v>
      </c>
      <c r="I43" s="35">
        <v>79</v>
      </c>
      <c r="J43" s="36">
        <v>75</v>
      </c>
      <c r="K43" s="54">
        <v>76</v>
      </c>
      <c r="L43" s="54">
        <v>72</v>
      </c>
      <c r="M43" s="54">
        <v>64</v>
      </c>
      <c r="N43" s="54">
        <v>59</v>
      </c>
      <c r="O43" s="54">
        <v>60</v>
      </c>
      <c r="P43" s="54">
        <v>71</v>
      </c>
      <c r="Q43" s="54">
        <v>70</v>
      </c>
      <c r="R43" s="54">
        <f t="shared" si="2"/>
        <v>-1</v>
      </c>
      <c r="S43" s="55">
        <f t="shared" si="3"/>
        <v>-1.4084507042253502E-2</v>
      </c>
      <c r="T43" s="1"/>
    </row>
    <row r="44" spans="1:20" s="51" customFormat="1" ht="15" customHeight="1" x14ac:dyDescent="0.25">
      <c r="A44" s="86">
        <v>2107</v>
      </c>
      <c r="B44" s="39" t="s">
        <v>706</v>
      </c>
      <c r="C44" s="36">
        <v>75</v>
      </c>
      <c r="D44" s="35">
        <v>79</v>
      </c>
      <c r="E44" s="35">
        <v>76</v>
      </c>
      <c r="F44" s="36">
        <v>83</v>
      </c>
      <c r="G44" s="35">
        <v>82</v>
      </c>
      <c r="H44" s="35">
        <v>88</v>
      </c>
      <c r="I44" s="35">
        <v>85</v>
      </c>
      <c r="J44" s="36">
        <v>88</v>
      </c>
      <c r="K44" s="54">
        <v>87</v>
      </c>
      <c r="L44" s="54">
        <v>82</v>
      </c>
      <c r="M44" s="54">
        <v>82</v>
      </c>
      <c r="N44" s="54">
        <v>74</v>
      </c>
      <c r="O44" s="54">
        <v>63</v>
      </c>
      <c r="P44" s="54">
        <v>46</v>
      </c>
      <c r="Q44" s="54">
        <v>45</v>
      </c>
      <c r="R44" s="54">
        <f t="shared" si="2"/>
        <v>-1</v>
      </c>
      <c r="S44" s="55">
        <f t="shared" si="3"/>
        <v>-2.1739130434782594E-2</v>
      </c>
      <c r="T44" s="1"/>
    </row>
    <row r="45" spans="1:20" s="51" customFormat="1" ht="15" customHeight="1" x14ac:dyDescent="0.25">
      <c r="A45" s="86">
        <v>2112</v>
      </c>
      <c r="B45" s="38" t="s">
        <v>537</v>
      </c>
      <c r="C45" s="36">
        <v>158</v>
      </c>
      <c r="D45" s="35">
        <v>156</v>
      </c>
      <c r="E45" s="35">
        <v>158</v>
      </c>
      <c r="F45" s="36">
        <v>157</v>
      </c>
      <c r="G45" s="35">
        <v>164</v>
      </c>
      <c r="H45" s="35">
        <v>173</v>
      </c>
      <c r="I45" s="35">
        <v>171</v>
      </c>
      <c r="J45" s="36">
        <v>173</v>
      </c>
      <c r="K45" s="54">
        <v>178</v>
      </c>
      <c r="L45" s="54">
        <v>169</v>
      </c>
      <c r="M45" s="54">
        <v>160</v>
      </c>
      <c r="N45" s="54">
        <v>154</v>
      </c>
      <c r="O45" s="54">
        <v>157</v>
      </c>
      <c r="P45" s="54">
        <v>159</v>
      </c>
      <c r="Q45" s="54">
        <v>155</v>
      </c>
      <c r="R45" s="54">
        <f t="shared" si="2"/>
        <v>-4</v>
      </c>
      <c r="S45" s="55">
        <f t="shared" si="3"/>
        <v>-2.515723270440251E-2</v>
      </c>
      <c r="T45" s="1"/>
    </row>
    <row r="46" spans="1:20" s="51" customFormat="1" ht="15" customHeight="1" x14ac:dyDescent="0.25">
      <c r="A46" s="86">
        <v>2108</v>
      </c>
      <c r="B46" s="38" t="s">
        <v>708</v>
      </c>
      <c r="C46" s="36">
        <v>25</v>
      </c>
      <c r="D46" s="35">
        <v>24</v>
      </c>
      <c r="E46" s="35">
        <v>28</v>
      </c>
      <c r="F46" s="36">
        <v>25</v>
      </c>
      <c r="G46" s="35">
        <v>30</v>
      </c>
      <c r="H46" s="35">
        <v>26</v>
      </c>
      <c r="I46" s="35">
        <v>26</v>
      </c>
      <c r="J46" s="36">
        <v>27</v>
      </c>
      <c r="K46" s="54">
        <v>26</v>
      </c>
      <c r="L46" s="54">
        <v>24</v>
      </c>
      <c r="M46" s="54">
        <v>24</v>
      </c>
      <c r="N46" s="54">
        <v>27</v>
      </c>
      <c r="O46" s="54">
        <v>27</v>
      </c>
      <c r="P46" s="54">
        <v>27</v>
      </c>
      <c r="Q46" s="54">
        <v>26</v>
      </c>
      <c r="R46" s="54">
        <f t="shared" si="2"/>
        <v>-1</v>
      </c>
      <c r="S46" s="55">
        <f t="shared" si="3"/>
        <v>-3.703703703703709E-2</v>
      </c>
      <c r="T46" s="1"/>
    </row>
    <row r="47" spans="1:20" s="51" customFormat="1" ht="15" customHeight="1" x14ac:dyDescent="0.25">
      <c r="A47" s="86">
        <v>2118</v>
      </c>
      <c r="B47" s="38" t="s">
        <v>711</v>
      </c>
      <c r="C47" s="36">
        <v>34</v>
      </c>
      <c r="D47" s="35">
        <v>32</v>
      </c>
      <c r="E47" s="35">
        <v>28</v>
      </c>
      <c r="F47" s="36">
        <v>30</v>
      </c>
      <c r="G47" s="35">
        <v>28</v>
      </c>
      <c r="H47" s="35">
        <v>31</v>
      </c>
      <c r="I47" s="35">
        <v>31</v>
      </c>
      <c r="J47" s="36">
        <v>30</v>
      </c>
      <c r="K47" s="54">
        <v>27</v>
      </c>
      <c r="L47" s="54">
        <v>29</v>
      </c>
      <c r="M47" s="54">
        <v>28</v>
      </c>
      <c r="N47" s="54">
        <v>25</v>
      </c>
      <c r="O47" s="54">
        <v>21</v>
      </c>
      <c r="P47" s="54">
        <v>25</v>
      </c>
      <c r="Q47" s="54">
        <v>24</v>
      </c>
      <c r="R47" s="54">
        <f t="shared" si="2"/>
        <v>-1</v>
      </c>
      <c r="S47" s="55">
        <f t="shared" si="3"/>
        <v>-4.0000000000000036E-2</v>
      </c>
      <c r="T47" s="1"/>
    </row>
    <row r="48" spans="1:20" s="51" customFormat="1" ht="15" customHeight="1" x14ac:dyDescent="0.25">
      <c r="A48" s="86">
        <v>2134</v>
      </c>
      <c r="B48" s="39" t="s">
        <v>526</v>
      </c>
      <c r="C48" s="36">
        <v>16</v>
      </c>
      <c r="D48" s="35">
        <v>17</v>
      </c>
      <c r="E48" s="35">
        <v>17</v>
      </c>
      <c r="F48" s="36">
        <v>16</v>
      </c>
      <c r="G48" s="35">
        <v>16</v>
      </c>
      <c r="H48" s="35">
        <v>18</v>
      </c>
      <c r="I48" s="35">
        <v>18</v>
      </c>
      <c r="J48" s="36">
        <v>18</v>
      </c>
      <c r="K48" s="54">
        <v>19</v>
      </c>
      <c r="L48" s="54">
        <v>21</v>
      </c>
      <c r="M48" s="54">
        <v>21</v>
      </c>
      <c r="N48" s="54">
        <v>22</v>
      </c>
      <c r="O48" s="54">
        <v>23</v>
      </c>
      <c r="P48" s="54">
        <v>23</v>
      </c>
      <c r="Q48" s="54">
        <v>22</v>
      </c>
      <c r="R48" s="54">
        <f t="shared" si="2"/>
        <v>-1</v>
      </c>
      <c r="S48" s="55">
        <f t="shared" si="3"/>
        <v>-4.3478260869565188E-2</v>
      </c>
      <c r="T48" s="1"/>
    </row>
    <row r="49" spans="1:25" s="51" customFormat="1" ht="15" customHeight="1" x14ac:dyDescent="0.25">
      <c r="A49" s="86">
        <v>21935</v>
      </c>
      <c r="B49" s="39" t="s">
        <v>705</v>
      </c>
      <c r="C49" s="36">
        <v>44</v>
      </c>
      <c r="D49" s="35">
        <v>44</v>
      </c>
      <c r="E49" s="35">
        <v>44</v>
      </c>
      <c r="F49" s="36">
        <v>41</v>
      </c>
      <c r="G49" s="35">
        <v>40</v>
      </c>
      <c r="H49" s="35">
        <v>39</v>
      </c>
      <c r="I49" s="35">
        <v>32</v>
      </c>
      <c r="J49" s="36">
        <v>38</v>
      </c>
      <c r="K49" s="54">
        <v>34</v>
      </c>
      <c r="L49" s="54">
        <v>32</v>
      </c>
      <c r="M49" s="54">
        <v>31</v>
      </c>
      <c r="N49" s="54">
        <v>29</v>
      </c>
      <c r="O49" s="54">
        <v>25</v>
      </c>
      <c r="P49" s="54">
        <v>21</v>
      </c>
      <c r="Q49" s="54">
        <v>20</v>
      </c>
      <c r="R49" s="54">
        <f t="shared" si="2"/>
        <v>-1</v>
      </c>
      <c r="S49" s="55">
        <f t="shared" si="3"/>
        <v>-4.7619047619047672E-2</v>
      </c>
      <c r="T49" s="1"/>
    </row>
    <row r="50" spans="1:25" s="51" customFormat="1" ht="15" customHeight="1" x14ac:dyDescent="0.25">
      <c r="A50" s="86">
        <v>2119</v>
      </c>
      <c r="B50" s="38" t="s">
        <v>538</v>
      </c>
      <c r="C50" s="36">
        <v>52</v>
      </c>
      <c r="D50" s="35">
        <v>46</v>
      </c>
      <c r="E50" s="35">
        <v>37</v>
      </c>
      <c r="F50" s="36">
        <v>41</v>
      </c>
      <c r="G50" s="35">
        <v>35</v>
      </c>
      <c r="H50" s="35">
        <v>39</v>
      </c>
      <c r="I50" s="35">
        <v>30</v>
      </c>
      <c r="J50" s="36">
        <v>26</v>
      </c>
      <c r="K50" s="54">
        <v>29</v>
      </c>
      <c r="L50" s="54">
        <v>27</v>
      </c>
      <c r="M50" s="54">
        <v>25</v>
      </c>
      <c r="N50" s="54">
        <v>25</v>
      </c>
      <c r="O50" s="54">
        <v>23</v>
      </c>
      <c r="P50" s="54">
        <v>19</v>
      </c>
      <c r="Q50" s="54">
        <v>18</v>
      </c>
      <c r="R50" s="54">
        <f t="shared" si="2"/>
        <v>-1</v>
      </c>
      <c r="S50" s="55">
        <f t="shared" si="3"/>
        <v>-5.2631578947368474E-2</v>
      </c>
      <c r="T50" s="1"/>
    </row>
    <row r="51" spans="1:25" s="51" customFormat="1" ht="15" customHeight="1" x14ac:dyDescent="0.25">
      <c r="A51" s="86">
        <v>2135</v>
      </c>
      <c r="B51" s="38" t="s">
        <v>527</v>
      </c>
      <c r="C51" s="36">
        <v>26</v>
      </c>
      <c r="D51" s="35">
        <v>22</v>
      </c>
      <c r="E51" s="35">
        <v>17</v>
      </c>
      <c r="F51" s="36">
        <v>18</v>
      </c>
      <c r="G51" s="35">
        <v>10</v>
      </c>
      <c r="H51" s="35">
        <v>25</v>
      </c>
      <c r="I51" s="35">
        <v>20</v>
      </c>
      <c r="J51" s="36">
        <v>23</v>
      </c>
      <c r="K51" s="54">
        <v>21</v>
      </c>
      <c r="L51" s="54">
        <v>19</v>
      </c>
      <c r="M51" s="54">
        <v>18</v>
      </c>
      <c r="N51" s="54">
        <v>17</v>
      </c>
      <c r="O51" s="54">
        <v>18</v>
      </c>
      <c r="P51" s="54">
        <v>17</v>
      </c>
      <c r="Q51" s="54">
        <v>16</v>
      </c>
      <c r="R51" s="54">
        <f t="shared" si="2"/>
        <v>-1</v>
      </c>
      <c r="S51" s="55">
        <f t="shared" si="3"/>
        <v>-5.8823529411764719E-2</v>
      </c>
      <c r="T51" s="1"/>
    </row>
    <row r="52" spans="1:25" s="51" customFormat="1" ht="15" customHeight="1" x14ac:dyDescent="0.25">
      <c r="A52" s="86">
        <v>2128</v>
      </c>
      <c r="B52" s="38" t="s">
        <v>523</v>
      </c>
      <c r="C52" s="36">
        <v>50</v>
      </c>
      <c r="D52" s="35">
        <v>54</v>
      </c>
      <c r="E52" s="35">
        <v>53</v>
      </c>
      <c r="F52" s="36">
        <v>51</v>
      </c>
      <c r="G52" s="35">
        <v>50</v>
      </c>
      <c r="H52" s="35">
        <v>48</v>
      </c>
      <c r="I52" s="35">
        <v>46</v>
      </c>
      <c r="J52" s="36">
        <v>44</v>
      </c>
      <c r="K52" s="54">
        <v>42</v>
      </c>
      <c r="L52" s="54">
        <v>40</v>
      </c>
      <c r="M52" s="54">
        <v>40</v>
      </c>
      <c r="N52" s="54">
        <v>33</v>
      </c>
      <c r="O52" s="54">
        <v>32</v>
      </c>
      <c r="P52" s="54">
        <v>32</v>
      </c>
      <c r="Q52" s="54">
        <v>30</v>
      </c>
      <c r="R52" s="54">
        <f t="shared" si="2"/>
        <v>-2</v>
      </c>
      <c r="S52" s="55">
        <f t="shared" si="3"/>
        <v>-6.25E-2</v>
      </c>
      <c r="T52" s="1"/>
    </row>
    <row r="53" spans="1:25" s="51" customFormat="1" ht="15" customHeight="1" x14ac:dyDescent="0.25">
      <c r="A53" s="86">
        <v>29948</v>
      </c>
      <c r="B53" s="38" t="s">
        <v>530</v>
      </c>
      <c r="C53" s="36">
        <v>41</v>
      </c>
      <c r="D53" s="35">
        <v>39</v>
      </c>
      <c r="E53" s="35">
        <v>41</v>
      </c>
      <c r="F53" s="36">
        <v>38</v>
      </c>
      <c r="G53" s="35">
        <v>39</v>
      </c>
      <c r="H53" s="35">
        <v>39</v>
      </c>
      <c r="I53" s="35">
        <v>34</v>
      </c>
      <c r="J53" s="36">
        <v>30</v>
      </c>
      <c r="K53" s="54">
        <v>33</v>
      </c>
      <c r="L53" s="54">
        <v>35</v>
      </c>
      <c r="M53" s="54">
        <v>31</v>
      </c>
      <c r="N53" s="54">
        <v>31</v>
      </c>
      <c r="O53" s="54">
        <v>28</v>
      </c>
      <c r="P53" s="54">
        <v>29</v>
      </c>
      <c r="Q53" s="54">
        <v>27</v>
      </c>
      <c r="R53" s="54">
        <f t="shared" si="2"/>
        <v>-2</v>
      </c>
      <c r="S53" s="55">
        <f t="shared" si="3"/>
        <v>-6.8965517241379337E-2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86">
        <v>22544</v>
      </c>
      <c r="B54" s="38" t="s">
        <v>1438</v>
      </c>
      <c r="C54" s="36">
        <v>55</v>
      </c>
      <c r="D54" s="35">
        <v>46</v>
      </c>
      <c r="E54" s="35">
        <v>46</v>
      </c>
      <c r="F54" s="36">
        <v>49</v>
      </c>
      <c r="G54" s="35">
        <v>49</v>
      </c>
      <c r="H54" s="35">
        <v>47</v>
      </c>
      <c r="I54" s="35">
        <v>44</v>
      </c>
      <c r="J54" s="36">
        <v>44</v>
      </c>
      <c r="K54" s="54">
        <v>42</v>
      </c>
      <c r="L54" s="54">
        <v>40</v>
      </c>
      <c r="M54" s="54">
        <v>43</v>
      </c>
      <c r="N54" s="54">
        <v>49</v>
      </c>
      <c r="O54" s="54">
        <v>44</v>
      </c>
      <c r="P54" s="54">
        <v>40</v>
      </c>
      <c r="Q54" s="54">
        <v>37</v>
      </c>
      <c r="R54" s="54">
        <f t="shared" si="2"/>
        <v>-3</v>
      </c>
      <c r="S54" s="55">
        <f t="shared" si="3"/>
        <v>-7.4999999999999956E-2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86">
        <v>2124</v>
      </c>
      <c r="B55" s="38" t="s">
        <v>697</v>
      </c>
      <c r="C55" s="36">
        <v>43</v>
      </c>
      <c r="D55" s="35">
        <v>46</v>
      </c>
      <c r="E55" s="35">
        <v>45</v>
      </c>
      <c r="F55" s="36">
        <v>52</v>
      </c>
      <c r="G55" s="35">
        <v>47</v>
      </c>
      <c r="H55" s="35">
        <v>47</v>
      </c>
      <c r="I55" s="35">
        <v>37</v>
      </c>
      <c r="J55" s="36">
        <v>33</v>
      </c>
      <c r="K55" s="54">
        <v>37</v>
      </c>
      <c r="L55" s="54">
        <v>37</v>
      </c>
      <c r="M55" s="54">
        <v>32</v>
      </c>
      <c r="N55" s="54">
        <v>32</v>
      </c>
      <c r="O55" s="54">
        <v>30</v>
      </c>
      <c r="P55" s="54">
        <v>26</v>
      </c>
      <c r="Q55" s="54">
        <v>24</v>
      </c>
      <c r="R55" s="54">
        <f t="shared" si="2"/>
        <v>-2</v>
      </c>
      <c r="S55" s="55">
        <f t="shared" si="3"/>
        <v>-7.6923076923076872E-2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86">
        <v>90466</v>
      </c>
      <c r="B56" s="33" t="s">
        <v>548</v>
      </c>
      <c r="C56" s="54"/>
      <c r="D56" s="54"/>
      <c r="E56" s="35"/>
      <c r="F56" s="54"/>
      <c r="G56" s="54"/>
      <c r="H56" s="54"/>
      <c r="I56" s="35"/>
      <c r="J56" s="36"/>
      <c r="K56" s="54">
        <v>0</v>
      </c>
      <c r="L56" s="54">
        <v>35</v>
      </c>
      <c r="M56" s="54">
        <v>37</v>
      </c>
      <c r="N56" s="54">
        <v>37</v>
      </c>
      <c r="O56" s="54">
        <v>22</v>
      </c>
      <c r="P56" s="54">
        <v>23</v>
      </c>
      <c r="Q56" s="54">
        <v>21</v>
      </c>
      <c r="R56" s="54">
        <f t="shared" si="2"/>
        <v>-2</v>
      </c>
      <c r="S56" s="55">
        <f t="shared" si="3"/>
        <v>-8.6956521739130488E-2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99">
        <v>2117</v>
      </c>
      <c r="B57" s="100" t="s">
        <v>1234</v>
      </c>
      <c r="C57" s="101">
        <v>46</v>
      </c>
      <c r="D57" s="235">
        <v>45</v>
      </c>
      <c r="E57" s="235">
        <v>44</v>
      </c>
      <c r="F57" s="101">
        <v>42</v>
      </c>
      <c r="G57" s="235">
        <v>37</v>
      </c>
      <c r="H57" s="235">
        <v>41</v>
      </c>
      <c r="I57" s="235">
        <v>48</v>
      </c>
      <c r="J57" s="36">
        <v>52</v>
      </c>
      <c r="K57" s="54">
        <v>55</v>
      </c>
      <c r="L57" s="54">
        <v>52</v>
      </c>
      <c r="M57" s="54">
        <v>56</v>
      </c>
      <c r="N57" s="54">
        <v>47</v>
      </c>
      <c r="O57" s="54">
        <v>36</v>
      </c>
      <c r="P57" s="54">
        <v>34</v>
      </c>
      <c r="Q57" s="54">
        <v>31</v>
      </c>
      <c r="R57" s="54">
        <f t="shared" si="2"/>
        <v>-3</v>
      </c>
      <c r="S57" s="55">
        <f t="shared" si="3"/>
        <v>-8.8235294117647078E-2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86">
        <v>86993</v>
      </c>
      <c r="B58" s="33" t="s">
        <v>689</v>
      </c>
      <c r="C58" s="54"/>
      <c r="D58" s="54"/>
      <c r="E58" s="35"/>
      <c r="F58" s="54"/>
      <c r="G58" s="35">
        <v>21</v>
      </c>
      <c r="H58" s="35">
        <v>23</v>
      </c>
      <c r="I58" s="35">
        <v>35</v>
      </c>
      <c r="J58" s="36">
        <v>39</v>
      </c>
      <c r="K58" s="54">
        <v>41</v>
      </c>
      <c r="L58" s="54">
        <v>38</v>
      </c>
      <c r="M58" s="54">
        <v>37</v>
      </c>
      <c r="N58" s="54">
        <v>37</v>
      </c>
      <c r="O58" s="54">
        <v>34</v>
      </c>
      <c r="P58" s="54">
        <v>45</v>
      </c>
      <c r="Q58" s="54">
        <v>41</v>
      </c>
      <c r="R58" s="54">
        <f t="shared" si="2"/>
        <v>-4</v>
      </c>
      <c r="S58" s="55">
        <f t="shared" si="3"/>
        <v>-8.8888888888888906E-2</v>
      </c>
      <c r="T58" s="1"/>
      <c r="V58" s="236"/>
      <c r="W58" s="236"/>
      <c r="X58" s="236"/>
      <c r="Y58" s="236"/>
    </row>
    <row r="59" spans="1:25" s="51" customFormat="1" ht="15" customHeight="1" x14ac:dyDescent="0.25">
      <c r="A59" s="86">
        <v>2133</v>
      </c>
      <c r="B59" s="33" t="s">
        <v>684</v>
      </c>
      <c r="C59" s="36">
        <v>50</v>
      </c>
      <c r="D59" s="35">
        <v>50</v>
      </c>
      <c r="E59" s="35">
        <v>39</v>
      </c>
      <c r="F59" s="36">
        <v>41</v>
      </c>
      <c r="G59" s="35">
        <v>41</v>
      </c>
      <c r="H59" s="35">
        <v>34</v>
      </c>
      <c r="I59" s="35">
        <v>30</v>
      </c>
      <c r="J59" s="36">
        <v>36</v>
      </c>
      <c r="K59" s="54">
        <v>29</v>
      </c>
      <c r="L59" s="54">
        <v>30</v>
      </c>
      <c r="M59" s="54">
        <v>27</v>
      </c>
      <c r="N59" s="54">
        <v>24</v>
      </c>
      <c r="O59" s="54">
        <v>24</v>
      </c>
      <c r="P59" s="54">
        <v>21</v>
      </c>
      <c r="Q59" s="54">
        <v>19</v>
      </c>
      <c r="R59" s="54">
        <f t="shared" si="2"/>
        <v>-2</v>
      </c>
      <c r="S59" s="55">
        <f t="shared" si="3"/>
        <v>-9.5238095238095233E-2</v>
      </c>
      <c r="T59" s="1"/>
      <c r="V59" s="236"/>
      <c r="W59" s="236"/>
      <c r="X59" s="236"/>
      <c r="Y59" s="236"/>
    </row>
    <row r="60" spans="1:25" s="51" customFormat="1" ht="15" customHeight="1" x14ac:dyDescent="0.25">
      <c r="A60" s="86">
        <v>23222</v>
      </c>
      <c r="B60" s="38" t="s">
        <v>543</v>
      </c>
      <c r="C60" s="36">
        <v>25</v>
      </c>
      <c r="D60" s="35">
        <v>24</v>
      </c>
      <c r="E60" s="35">
        <v>22</v>
      </c>
      <c r="F60" s="36">
        <v>23</v>
      </c>
      <c r="G60" s="35">
        <v>22</v>
      </c>
      <c r="H60" s="35">
        <v>23</v>
      </c>
      <c r="I60" s="35">
        <v>21</v>
      </c>
      <c r="J60" s="36">
        <v>18</v>
      </c>
      <c r="K60" s="54">
        <v>18</v>
      </c>
      <c r="L60" s="54">
        <v>17</v>
      </c>
      <c r="M60" s="54">
        <v>22</v>
      </c>
      <c r="N60" s="54">
        <v>23</v>
      </c>
      <c r="O60" s="54">
        <v>23</v>
      </c>
      <c r="P60" s="54">
        <v>20</v>
      </c>
      <c r="Q60" s="54">
        <v>18</v>
      </c>
      <c r="R60" s="54">
        <f t="shared" si="2"/>
        <v>-2</v>
      </c>
      <c r="S60" s="55">
        <f t="shared" si="3"/>
        <v>-9.9999999999999978E-2</v>
      </c>
      <c r="T60" s="1"/>
      <c r="V60" s="236"/>
      <c r="W60" s="236"/>
      <c r="X60" s="236"/>
      <c r="Y60" s="236"/>
    </row>
    <row r="61" spans="1:25" s="51" customFormat="1" ht="15" customHeight="1" x14ac:dyDescent="0.25">
      <c r="A61" s="86">
        <v>58068</v>
      </c>
      <c r="B61" s="38" t="s">
        <v>691</v>
      </c>
      <c r="C61" s="36">
        <v>19</v>
      </c>
      <c r="D61" s="35">
        <v>24</v>
      </c>
      <c r="E61" s="35">
        <v>20</v>
      </c>
      <c r="F61" s="36">
        <v>22</v>
      </c>
      <c r="G61" s="35">
        <v>22</v>
      </c>
      <c r="H61" s="35">
        <v>25</v>
      </c>
      <c r="I61" s="35">
        <v>18</v>
      </c>
      <c r="J61" s="36">
        <v>23</v>
      </c>
      <c r="K61" s="54">
        <v>22</v>
      </c>
      <c r="L61" s="54">
        <v>24</v>
      </c>
      <c r="M61" s="54">
        <v>23</v>
      </c>
      <c r="N61" s="54">
        <v>23</v>
      </c>
      <c r="O61" s="54">
        <v>30</v>
      </c>
      <c r="P61" s="54">
        <v>29</v>
      </c>
      <c r="Q61" s="54">
        <v>26</v>
      </c>
      <c r="R61" s="54">
        <f t="shared" si="2"/>
        <v>-3</v>
      </c>
      <c r="S61" s="55">
        <f t="shared" si="3"/>
        <v>-0.10344827586206895</v>
      </c>
      <c r="T61" s="1"/>
      <c r="V61" s="236"/>
      <c r="W61" s="236"/>
      <c r="X61" s="236"/>
      <c r="Y61" s="236"/>
    </row>
    <row r="62" spans="1:25" s="51" customFormat="1" ht="15" customHeight="1" x14ac:dyDescent="0.25">
      <c r="A62" s="32">
        <v>224178</v>
      </c>
      <c r="B62" s="39" t="s">
        <v>1526</v>
      </c>
      <c r="C62" s="54">
        <v>34</v>
      </c>
      <c r="D62" s="54">
        <v>34</v>
      </c>
      <c r="E62" s="54">
        <v>37</v>
      </c>
      <c r="F62" s="54"/>
      <c r="G62" s="54"/>
      <c r="H62" s="54"/>
      <c r="I62" s="54"/>
      <c r="J62" s="36"/>
      <c r="K62" s="54"/>
      <c r="L62" s="54"/>
      <c r="M62" s="54">
        <v>0</v>
      </c>
      <c r="N62" s="54">
        <v>35</v>
      </c>
      <c r="O62" s="54">
        <v>33</v>
      </c>
      <c r="P62" s="54">
        <v>36</v>
      </c>
      <c r="Q62" s="54">
        <v>32</v>
      </c>
      <c r="R62" s="54">
        <f t="shared" si="2"/>
        <v>-4</v>
      </c>
      <c r="S62" s="55">
        <f t="shared" si="3"/>
        <v>-0.11111111111111116</v>
      </c>
      <c r="T62" s="1"/>
    </row>
    <row r="63" spans="1:25" s="51" customFormat="1" ht="15" customHeight="1" x14ac:dyDescent="0.25">
      <c r="A63" s="86">
        <v>2102</v>
      </c>
      <c r="B63" s="39" t="s">
        <v>1547</v>
      </c>
      <c r="C63" s="36">
        <v>73</v>
      </c>
      <c r="D63" s="35">
        <v>73</v>
      </c>
      <c r="E63" s="35">
        <v>73</v>
      </c>
      <c r="F63" s="36">
        <v>69</v>
      </c>
      <c r="G63" s="35">
        <v>71</v>
      </c>
      <c r="H63" s="35">
        <v>73</v>
      </c>
      <c r="I63" s="35">
        <v>73</v>
      </c>
      <c r="J63" s="36">
        <v>68</v>
      </c>
      <c r="K63" s="54">
        <v>67</v>
      </c>
      <c r="L63" s="54">
        <v>67</v>
      </c>
      <c r="M63" s="54">
        <v>66</v>
      </c>
      <c r="N63" s="54">
        <v>60</v>
      </c>
      <c r="O63" s="54">
        <v>57</v>
      </c>
      <c r="P63" s="54">
        <v>52</v>
      </c>
      <c r="Q63" s="54">
        <v>46</v>
      </c>
      <c r="R63" s="54">
        <f t="shared" si="2"/>
        <v>-6</v>
      </c>
      <c r="S63" s="55">
        <f t="shared" si="3"/>
        <v>-0.11538461538461542</v>
      </c>
      <c r="T63" s="1"/>
    </row>
    <row r="64" spans="1:25" s="51" customFormat="1" ht="15" customHeight="1" x14ac:dyDescent="0.25">
      <c r="A64" s="86">
        <v>2103</v>
      </c>
      <c r="B64" s="38" t="s">
        <v>707</v>
      </c>
      <c r="C64" s="36">
        <v>28</v>
      </c>
      <c r="D64" s="35">
        <v>24</v>
      </c>
      <c r="E64" s="35">
        <v>23</v>
      </c>
      <c r="F64" s="36">
        <v>18</v>
      </c>
      <c r="G64" s="35">
        <v>20</v>
      </c>
      <c r="H64" s="35">
        <v>26</v>
      </c>
      <c r="I64" s="35">
        <v>23</v>
      </c>
      <c r="J64" s="36">
        <v>23</v>
      </c>
      <c r="K64" s="54">
        <v>23</v>
      </c>
      <c r="L64" s="54">
        <v>24</v>
      </c>
      <c r="M64" s="54">
        <v>23</v>
      </c>
      <c r="N64" s="54">
        <v>20</v>
      </c>
      <c r="O64" s="54">
        <v>18</v>
      </c>
      <c r="P64" s="54">
        <v>15</v>
      </c>
      <c r="Q64" s="54">
        <v>13</v>
      </c>
      <c r="R64" s="54">
        <f t="shared" si="2"/>
        <v>-2</v>
      </c>
      <c r="S64" s="55">
        <f t="shared" si="3"/>
        <v>-0.1333333333333333</v>
      </c>
      <c r="T64" s="1"/>
    </row>
    <row r="65" spans="1:20" s="51" customFormat="1" ht="15" customHeight="1" x14ac:dyDescent="0.25">
      <c r="A65" s="86">
        <v>2113</v>
      </c>
      <c r="B65" s="33" t="s">
        <v>542</v>
      </c>
      <c r="C65" s="36">
        <v>54</v>
      </c>
      <c r="D65" s="35">
        <v>55</v>
      </c>
      <c r="E65" s="35">
        <v>55</v>
      </c>
      <c r="F65" s="36">
        <v>63</v>
      </c>
      <c r="G65" s="35">
        <v>53</v>
      </c>
      <c r="H65" s="35">
        <v>51</v>
      </c>
      <c r="I65" s="35">
        <v>44</v>
      </c>
      <c r="J65" s="36">
        <v>39</v>
      </c>
      <c r="K65" s="54">
        <v>36</v>
      </c>
      <c r="L65" s="54">
        <v>31</v>
      </c>
      <c r="M65" s="54">
        <v>27</v>
      </c>
      <c r="N65" s="54">
        <v>26</v>
      </c>
      <c r="O65" s="54">
        <v>28</v>
      </c>
      <c r="P65" s="54">
        <v>18</v>
      </c>
      <c r="Q65" s="54">
        <v>13</v>
      </c>
      <c r="R65" s="54">
        <f t="shared" si="2"/>
        <v>-5</v>
      </c>
      <c r="S65" s="55">
        <f t="shared" si="3"/>
        <v>-0.27777777777777779</v>
      </c>
      <c r="T65" s="1"/>
    </row>
    <row r="66" spans="1:20" s="51" customFormat="1" ht="15" customHeight="1" x14ac:dyDescent="0.25">
      <c r="A66" s="86">
        <v>222063</v>
      </c>
      <c r="B66" s="196" t="s">
        <v>48</v>
      </c>
      <c r="C66" s="54"/>
      <c r="D66" s="54"/>
      <c r="E66" s="35"/>
      <c r="F66" s="54"/>
      <c r="G66" s="54"/>
      <c r="H66" s="54"/>
      <c r="I66" s="35"/>
      <c r="J66" s="36"/>
      <c r="K66" s="54"/>
      <c r="L66" s="54">
        <v>0</v>
      </c>
      <c r="M66" s="54">
        <v>60</v>
      </c>
      <c r="N66" s="54">
        <v>10</v>
      </c>
      <c r="O66" s="54">
        <v>13</v>
      </c>
      <c r="P66" s="54">
        <v>13</v>
      </c>
      <c r="Q66" s="54">
        <v>9</v>
      </c>
      <c r="R66" s="54">
        <f t="shared" si="2"/>
        <v>-4</v>
      </c>
      <c r="S66" s="55">
        <f t="shared" si="3"/>
        <v>-0.30769230769230771</v>
      </c>
      <c r="T66" s="1"/>
    </row>
    <row r="67" spans="1:20" s="51" customFormat="1" ht="15" customHeight="1" x14ac:dyDescent="0.25">
      <c r="A67" s="86">
        <v>87931</v>
      </c>
      <c r="B67" s="33" t="s">
        <v>544</v>
      </c>
      <c r="C67" s="54"/>
      <c r="D67" s="54"/>
      <c r="E67" s="35"/>
      <c r="F67" s="54"/>
      <c r="G67" s="54"/>
      <c r="H67" s="54"/>
      <c r="I67" s="35">
        <v>23</v>
      </c>
      <c r="J67" s="36">
        <v>21</v>
      </c>
      <c r="K67" s="54">
        <v>18</v>
      </c>
      <c r="L67" s="54">
        <v>18</v>
      </c>
      <c r="M67" s="54">
        <v>18</v>
      </c>
      <c r="N67" s="54">
        <v>17</v>
      </c>
      <c r="O67" s="54">
        <v>15</v>
      </c>
      <c r="P67" s="54">
        <v>16</v>
      </c>
      <c r="Q67" s="54">
        <v>11</v>
      </c>
      <c r="R67" s="54">
        <f>Q67-P67</f>
        <v>-5</v>
      </c>
      <c r="S67" s="55">
        <f t="shared" si="3"/>
        <v>-0.3125</v>
      </c>
      <c r="T67" s="1"/>
    </row>
    <row r="68" spans="1:20" s="51" customFormat="1" ht="15" customHeight="1" x14ac:dyDescent="0.25">
      <c r="A68" s="86"/>
      <c r="C68" s="36"/>
      <c r="D68" s="35"/>
      <c r="E68" s="35"/>
      <c r="F68" s="36"/>
      <c r="G68" s="35"/>
      <c r="H68" s="35"/>
      <c r="I68" s="35"/>
      <c r="J68" s="36"/>
      <c r="K68" s="54"/>
      <c r="L68" s="54"/>
      <c r="M68" s="54"/>
      <c r="N68" s="54"/>
      <c r="O68" s="54"/>
      <c r="P68" s="54"/>
      <c r="Q68" s="54"/>
      <c r="R68" s="54"/>
      <c r="S68" s="55"/>
      <c r="T68" s="1"/>
    </row>
    <row r="69" spans="1:20" s="51" customFormat="1" ht="15" customHeight="1" x14ac:dyDescent="0.25">
      <c r="A69" s="50"/>
      <c r="B69" s="40" t="s">
        <v>552</v>
      </c>
      <c r="C69" s="36">
        <v>30</v>
      </c>
      <c r="D69" s="35">
        <v>29</v>
      </c>
      <c r="E69" s="35">
        <v>19</v>
      </c>
      <c r="F69" s="36">
        <v>16</v>
      </c>
      <c r="G69" s="35">
        <v>14</v>
      </c>
      <c r="H69" s="35">
        <v>8</v>
      </c>
      <c r="I69" s="35">
        <v>67</v>
      </c>
      <c r="J69" s="35">
        <v>0</v>
      </c>
      <c r="K69" s="35"/>
      <c r="L69" s="75"/>
      <c r="M69" s="75"/>
      <c r="N69" s="75"/>
      <c r="O69" s="75"/>
      <c r="P69" s="75"/>
      <c r="Q69" s="75"/>
      <c r="R69" s="54"/>
      <c r="S69" s="50"/>
      <c r="T69" s="1"/>
    </row>
    <row r="70" spans="1:20" s="51" customFormat="1" ht="15" customHeight="1" x14ac:dyDescent="0.25">
      <c r="A70" s="50">
        <v>90843</v>
      </c>
      <c r="B70" s="40" t="s">
        <v>24</v>
      </c>
      <c r="C70" s="36"/>
      <c r="D70" s="35"/>
      <c r="E70" s="35"/>
      <c r="F70" s="36"/>
      <c r="G70" s="35"/>
      <c r="H70" s="35"/>
      <c r="I70" s="35"/>
      <c r="J70" s="35"/>
      <c r="K70" s="35">
        <v>0</v>
      </c>
      <c r="L70" s="355">
        <v>19</v>
      </c>
      <c r="M70" s="355">
        <v>14</v>
      </c>
      <c r="N70" s="355">
        <v>9</v>
      </c>
      <c r="O70" s="355">
        <v>0</v>
      </c>
      <c r="P70" s="54">
        <v>0</v>
      </c>
      <c r="Q70" s="355"/>
      <c r="R70" s="54"/>
      <c r="S70" s="50"/>
      <c r="T70" s="359" t="s">
        <v>1627</v>
      </c>
    </row>
    <row r="71" spans="1:20" s="51" customFormat="1" ht="15" customHeight="1" x14ac:dyDescent="0.25">
      <c r="A71" s="50">
        <v>2122</v>
      </c>
      <c r="B71" s="40" t="s">
        <v>546</v>
      </c>
      <c r="C71" s="36">
        <v>17</v>
      </c>
      <c r="D71" s="35">
        <v>20</v>
      </c>
      <c r="E71" s="35">
        <v>19</v>
      </c>
      <c r="F71" s="36">
        <v>18</v>
      </c>
      <c r="G71" s="35">
        <v>19</v>
      </c>
      <c r="H71" s="35">
        <v>14</v>
      </c>
      <c r="I71" s="35">
        <v>16</v>
      </c>
      <c r="J71" s="36">
        <v>11</v>
      </c>
      <c r="K71" s="54">
        <v>11</v>
      </c>
      <c r="L71" s="54">
        <v>10</v>
      </c>
      <c r="M71" s="54">
        <v>0</v>
      </c>
      <c r="N71" s="54"/>
      <c r="O71" s="54"/>
      <c r="P71" s="54"/>
      <c r="Q71" s="54"/>
      <c r="R71" s="54"/>
      <c r="S71" s="55"/>
      <c r="T71" s="277"/>
    </row>
    <row r="72" spans="1:20" s="51" customFormat="1" ht="15" customHeight="1" x14ac:dyDescent="0.25">
      <c r="A72" s="50"/>
      <c r="B72" s="40" t="s">
        <v>549</v>
      </c>
      <c r="C72" s="36">
        <v>34</v>
      </c>
      <c r="D72" s="35">
        <v>41</v>
      </c>
      <c r="E72" s="35">
        <v>38</v>
      </c>
      <c r="F72" s="36">
        <v>45</v>
      </c>
      <c r="G72" s="35">
        <v>36</v>
      </c>
      <c r="H72" s="54">
        <v>0</v>
      </c>
      <c r="I72" s="54"/>
      <c r="J72" s="35"/>
      <c r="K72" s="35"/>
      <c r="L72" s="54"/>
      <c r="M72" s="54"/>
      <c r="N72" s="54"/>
      <c r="O72" s="54"/>
      <c r="P72" s="54"/>
      <c r="Q72" s="54"/>
      <c r="R72" s="54"/>
      <c r="S72" s="50"/>
      <c r="T72" s="1"/>
    </row>
    <row r="73" spans="1:20" s="51" customFormat="1" ht="15" customHeight="1" x14ac:dyDescent="0.25">
      <c r="A73" s="50">
        <v>2130</v>
      </c>
      <c r="B73" s="40" t="s">
        <v>1414</v>
      </c>
      <c r="C73" s="36">
        <v>30</v>
      </c>
      <c r="D73" s="35">
        <v>25</v>
      </c>
      <c r="E73" s="35">
        <v>22</v>
      </c>
      <c r="F73" s="36">
        <v>19</v>
      </c>
      <c r="G73" s="35">
        <v>18</v>
      </c>
      <c r="H73" s="54">
        <v>18</v>
      </c>
      <c r="I73" s="54">
        <v>16</v>
      </c>
      <c r="J73" s="35">
        <v>19</v>
      </c>
      <c r="K73" s="35">
        <v>12</v>
      </c>
      <c r="L73" s="54">
        <v>16</v>
      </c>
      <c r="M73" s="54">
        <v>13</v>
      </c>
      <c r="N73" s="54">
        <v>13</v>
      </c>
      <c r="O73" s="54">
        <v>1</v>
      </c>
      <c r="P73" s="54">
        <v>0</v>
      </c>
      <c r="Q73" s="54"/>
      <c r="R73" s="54"/>
      <c r="S73" s="50"/>
      <c r="T73" s="359" t="s">
        <v>1624</v>
      </c>
    </row>
    <row r="74" spans="1:20" s="51" customFormat="1" ht="15" customHeight="1" x14ac:dyDescent="0.25">
      <c r="A74" s="50"/>
      <c r="B74" s="40" t="s">
        <v>550</v>
      </c>
      <c r="C74" s="36">
        <v>22</v>
      </c>
      <c r="D74" s="35">
        <v>18</v>
      </c>
      <c r="E74" s="35">
        <v>13</v>
      </c>
      <c r="F74" s="36">
        <v>23</v>
      </c>
      <c r="G74" s="35">
        <v>24</v>
      </c>
      <c r="H74" s="54">
        <v>0</v>
      </c>
      <c r="I74" s="54"/>
      <c r="J74" s="35"/>
      <c r="K74" s="35"/>
      <c r="L74" s="54"/>
      <c r="M74" s="54"/>
      <c r="N74" s="54"/>
      <c r="O74" s="54"/>
      <c r="P74" s="54"/>
      <c r="Q74" s="54"/>
      <c r="R74" s="54"/>
      <c r="S74" s="50"/>
      <c r="T74" s="1"/>
    </row>
    <row r="75" spans="1:20" s="51" customFormat="1" ht="15" customHeight="1" x14ac:dyDescent="0.25">
      <c r="A75" s="50"/>
      <c r="B75" s="40" t="s">
        <v>551</v>
      </c>
      <c r="C75" s="36">
        <v>31</v>
      </c>
      <c r="D75" s="35">
        <v>31</v>
      </c>
      <c r="E75" s="35">
        <v>27</v>
      </c>
      <c r="F75" s="36">
        <v>38</v>
      </c>
      <c r="G75" s="35">
        <v>35</v>
      </c>
      <c r="H75" s="35">
        <v>31</v>
      </c>
      <c r="I75" s="35">
        <v>11</v>
      </c>
      <c r="J75" s="35">
        <v>0</v>
      </c>
      <c r="K75" s="35"/>
      <c r="L75" s="54"/>
      <c r="M75" s="54"/>
      <c r="N75" s="54"/>
      <c r="O75" s="54"/>
      <c r="P75" s="54"/>
      <c r="Q75" s="54"/>
      <c r="R75" s="54"/>
      <c r="S75" s="50"/>
      <c r="T75" s="1"/>
    </row>
    <row r="76" spans="1:20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1"/>
    </row>
    <row r="77" spans="1:20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1"/>
    </row>
    <row r="79" spans="1:20" s="51" customFormat="1" ht="15" x14ac:dyDescent="0.25">
      <c r="A79" s="50"/>
      <c r="B79" s="51" t="s">
        <v>1476</v>
      </c>
      <c r="C79" s="54">
        <f>SUM(C3:C78)</f>
        <v>2878</v>
      </c>
      <c r="D79" s="57">
        <f>SUM(D$3:D78)</f>
        <v>2879</v>
      </c>
      <c r="E79" s="57">
        <f>SUM(E$3:E78)</f>
        <v>2880</v>
      </c>
      <c r="F79" s="57">
        <f>SUM(F$3:F78)</f>
        <v>2813</v>
      </c>
      <c r="G79" s="57">
        <f>SUM(G$3:G78)</f>
        <v>2776</v>
      </c>
      <c r="H79" s="57">
        <f>SUM(H$3:H78)</f>
        <v>2764</v>
      </c>
      <c r="I79" s="57">
        <f>SUM(I$3:I78)</f>
        <v>2702</v>
      </c>
      <c r="J79" s="57">
        <f>SUM(J$3:J78)</f>
        <v>2744</v>
      </c>
      <c r="K79" s="57">
        <f>SUM(K$3:K78)</f>
        <v>2709</v>
      </c>
      <c r="L79" s="57">
        <f>SUM(L$3:L78)</f>
        <v>2715</v>
      </c>
      <c r="M79" s="57">
        <f>SUM(M$3:M78)</f>
        <v>2665</v>
      </c>
      <c r="N79" s="57">
        <f>SUM(N$3:N78)</f>
        <v>2514</v>
      </c>
      <c r="O79" s="57">
        <f>SUM(O$3:O78)</f>
        <v>2404</v>
      </c>
      <c r="P79" s="57">
        <f>SUM(P$3:P78)</f>
        <v>2349</v>
      </c>
      <c r="Q79" s="57">
        <f>SUM(Q$3:Q78)</f>
        <v>2370</v>
      </c>
      <c r="R79" s="54">
        <f>SUM(R$3:R78)</f>
        <v>21</v>
      </c>
      <c r="S79" s="108">
        <f>(Q79/P79)-1</f>
        <v>8.9399744572158379E-3</v>
      </c>
      <c r="T79" s="1"/>
    </row>
    <row r="80" spans="1:20" s="51" customFormat="1" ht="15" x14ac:dyDescent="0.25">
      <c r="A80" s="50"/>
      <c r="C80" s="54"/>
      <c r="D80" s="54">
        <f t="shared" ref="D80:N80" si="4">D79-C79</f>
        <v>1</v>
      </c>
      <c r="E80" s="54">
        <f t="shared" si="4"/>
        <v>1</v>
      </c>
      <c r="F80" s="54">
        <f t="shared" si="4"/>
        <v>-67</v>
      </c>
      <c r="G80" s="54">
        <f t="shared" si="4"/>
        <v>-37</v>
      </c>
      <c r="H80" s="54">
        <f t="shared" si="4"/>
        <v>-12</v>
      </c>
      <c r="I80" s="54">
        <f t="shared" si="4"/>
        <v>-62</v>
      </c>
      <c r="J80" s="54">
        <f t="shared" si="4"/>
        <v>42</v>
      </c>
      <c r="K80" s="54">
        <f t="shared" si="4"/>
        <v>-35</v>
      </c>
      <c r="L80" s="54">
        <f t="shared" si="4"/>
        <v>6</v>
      </c>
      <c r="M80" s="54">
        <f t="shared" si="4"/>
        <v>-50</v>
      </c>
      <c r="N80" s="54">
        <f t="shared" si="4"/>
        <v>-151</v>
      </c>
      <c r="O80" s="54">
        <f>O79-M79</f>
        <v>-261</v>
      </c>
      <c r="P80" s="54">
        <f>P79-O79</f>
        <v>-55</v>
      </c>
      <c r="Q80" s="54">
        <f>Q79-P79</f>
        <v>21</v>
      </c>
      <c r="R80" s="54"/>
      <c r="S80" s="108"/>
      <c r="T80" s="1"/>
    </row>
    <row r="81" spans="1:20" s="51" customFormat="1" ht="15" x14ac:dyDescent="0.25">
      <c r="A81" s="50"/>
      <c r="B81" s="151" t="s">
        <v>1407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5" x14ac:dyDescent="0.25">
      <c r="A82" s="50"/>
      <c r="B82" s="345" t="s">
        <v>1408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0" s="51" customFormat="1" ht="15" x14ac:dyDescent="0.25">
      <c r="A83" s="50"/>
      <c r="B83" s="346" t="s">
        <v>1409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0" s="51" customFormat="1" ht="15" x14ac:dyDescent="0.25">
      <c r="A84" s="50"/>
      <c r="B84" s="347" t="s">
        <v>1410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s="51" customFormat="1" ht="15" x14ac:dyDescent="0.25">
      <c r="A85" s="50"/>
      <c r="B85" s="348" t="s">
        <v>1411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1"/>
    </row>
    <row r="86" spans="1:20" s="51" customFormat="1" ht="15" x14ac:dyDescent="0.25">
      <c r="A86" s="50"/>
      <c r="B86" s="349" t="s">
        <v>1412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1"/>
    </row>
    <row r="87" spans="1:20" s="51" customFormat="1" ht="15" x14ac:dyDescent="0.25">
      <c r="A87" s="50"/>
      <c r="B87" s="230" t="s">
        <v>1520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1"/>
    </row>
    <row r="88" spans="1:20" s="51" customFormat="1" ht="15" x14ac:dyDescent="0.25">
      <c r="A88" s="50"/>
      <c r="B88" s="353" t="s">
        <v>1623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</row>
    <row r="92" spans="1:20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0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</row>
    <row r="94" spans="1:20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</row>
    <row r="95" spans="1:20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</row>
    <row r="96" spans="1:20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</row>
    <row r="97" spans="1:20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</row>
    <row r="98" spans="1:20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</row>
    <row r="99" spans="1:20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</row>
    <row r="100" spans="1:20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</row>
    <row r="101" spans="1:20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</row>
    <row r="102" spans="1:20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</row>
    <row r="103" spans="1:20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</row>
    <row r="104" spans="1:20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</row>
    <row r="105" spans="1:20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</row>
    <row r="106" spans="1:20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</row>
    <row r="107" spans="1:20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</row>
    <row r="108" spans="1:20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</row>
    <row r="109" spans="1:20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</row>
    <row r="110" spans="1:20" s="51" customFormat="1" ht="15" x14ac:dyDescent="0.25">
      <c r="A110" s="50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0"/>
      <c r="T110" s="46"/>
    </row>
    <row r="111" spans="1:20" s="51" customFormat="1" ht="15" x14ac:dyDescent="0.25">
      <c r="A111" s="50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0"/>
      <c r="T111" s="46"/>
    </row>
    <row r="112" spans="1:20" s="51" customFormat="1" ht="15" x14ac:dyDescent="0.25">
      <c r="A112" s="50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0"/>
      <c r="T112" s="46"/>
    </row>
    <row r="113" spans="1:20" s="51" customFormat="1" ht="15" x14ac:dyDescent="0.25">
      <c r="A113" s="50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0"/>
      <c r="T113" s="46"/>
    </row>
    <row r="114" spans="1:20" s="51" customFormat="1" ht="15" x14ac:dyDescent="0.25">
      <c r="A114" s="50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0"/>
      <c r="T114" s="46"/>
    </row>
    <row r="115" spans="1:20" s="51" customFormat="1" ht="15" x14ac:dyDescent="0.25">
      <c r="A115" s="5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0"/>
      <c r="T115" s="46"/>
    </row>
    <row r="116" spans="1:20" s="51" customFormat="1" ht="15" x14ac:dyDescent="0.25">
      <c r="A116" s="50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0"/>
      <c r="T116" s="46"/>
    </row>
    <row r="117" spans="1:20" s="51" customFormat="1" ht="15" x14ac:dyDescent="0.25">
      <c r="A117" s="50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0"/>
      <c r="T117" s="46"/>
    </row>
    <row r="118" spans="1:20" s="51" customFormat="1" ht="15" x14ac:dyDescent="0.25">
      <c r="A118" s="50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0"/>
      <c r="T118" s="46"/>
    </row>
    <row r="119" spans="1:20" s="51" customFormat="1" ht="15" x14ac:dyDescent="0.25">
      <c r="A119" s="50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0"/>
      <c r="T119" s="46"/>
    </row>
    <row r="120" spans="1:20" s="51" customFormat="1" ht="15" x14ac:dyDescent="0.25">
      <c r="A120" s="50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0"/>
      <c r="T120" s="46"/>
    </row>
    <row r="121" spans="1:20" s="51" customFormat="1" ht="15" x14ac:dyDescent="0.25">
      <c r="A121" s="50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0"/>
      <c r="T121" s="46"/>
    </row>
    <row r="122" spans="1:20" s="51" customFormat="1" ht="15" x14ac:dyDescent="0.25">
      <c r="A122" s="50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0"/>
      <c r="T122" s="46"/>
    </row>
    <row r="123" spans="1:20" s="51" customFormat="1" ht="15" x14ac:dyDescent="0.25">
      <c r="A123" s="50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0"/>
      <c r="T123" s="46"/>
    </row>
    <row r="124" spans="1:20" s="51" customFormat="1" ht="15" x14ac:dyDescent="0.25">
      <c r="A124" s="50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0"/>
      <c r="T124" s="46"/>
    </row>
    <row r="125" spans="1:20" s="51" customFormat="1" ht="15" x14ac:dyDescent="0.25">
      <c r="A125" s="50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0"/>
      <c r="T125" s="46"/>
    </row>
    <row r="126" spans="1:20" s="51" customFormat="1" ht="15" x14ac:dyDescent="0.25">
      <c r="A126" s="50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0"/>
      <c r="T126" s="46"/>
    </row>
    <row r="127" spans="1:20" s="51" customFormat="1" ht="15" x14ac:dyDescent="0.25">
      <c r="A127" s="50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0"/>
      <c r="T127" s="46"/>
    </row>
    <row r="128" spans="1:20" s="51" customFormat="1" ht="15" x14ac:dyDescent="0.25">
      <c r="A128" s="50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0"/>
      <c r="T128" s="46"/>
    </row>
    <row r="129" spans="1:20" s="51" customFormat="1" ht="15" x14ac:dyDescent="0.25">
      <c r="A129" s="50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0"/>
      <c r="T129" s="46"/>
    </row>
    <row r="130" spans="1:20" s="51" customFormat="1" ht="15" x14ac:dyDescent="0.25">
      <c r="A130" s="50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0"/>
      <c r="T130" s="46"/>
    </row>
    <row r="131" spans="1:20" s="51" customFormat="1" ht="15" x14ac:dyDescent="0.25">
      <c r="A131" s="50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0"/>
      <c r="T131" s="46"/>
    </row>
    <row r="132" spans="1:20" s="51" customFormat="1" ht="15" x14ac:dyDescent="0.25">
      <c r="A132" s="50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0"/>
      <c r="T132" s="46"/>
    </row>
    <row r="133" spans="1:20" s="51" customFormat="1" ht="15" x14ac:dyDescent="0.25">
      <c r="A133" s="50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0"/>
      <c r="T133" s="46"/>
    </row>
    <row r="134" spans="1:20" s="51" customFormat="1" ht="15" x14ac:dyDescent="0.25">
      <c r="A134" s="50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0"/>
      <c r="T134" s="46"/>
    </row>
    <row r="135" spans="1:20" s="51" customFormat="1" ht="15" x14ac:dyDescent="0.25">
      <c r="A135" s="50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0"/>
      <c r="T135" s="46"/>
    </row>
    <row r="136" spans="1:20" s="51" customFormat="1" ht="15" x14ac:dyDescent="0.25">
      <c r="A136" s="50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0"/>
      <c r="T136" s="46"/>
    </row>
    <row r="137" spans="1:20" s="51" customFormat="1" ht="15" x14ac:dyDescent="0.25">
      <c r="A137" s="5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0"/>
      <c r="T137" s="46"/>
    </row>
    <row r="138" spans="1:20" s="51" customFormat="1" ht="15" x14ac:dyDescent="0.25">
      <c r="A138" s="50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0"/>
      <c r="T138" s="46"/>
    </row>
    <row r="139" spans="1:20" s="51" customFormat="1" ht="15" x14ac:dyDescent="0.25">
      <c r="A139" s="50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0"/>
      <c r="T139" s="46"/>
    </row>
    <row r="140" spans="1:20" s="51" customFormat="1" ht="15" x14ac:dyDescent="0.25">
      <c r="A140" s="50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0"/>
      <c r="T140" s="46"/>
    </row>
    <row r="141" spans="1:20" s="51" customFormat="1" ht="15" x14ac:dyDescent="0.25">
      <c r="A141" s="50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0"/>
      <c r="T141" s="46"/>
    </row>
    <row r="142" spans="1:20" s="51" customFormat="1" ht="15" x14ac:dyDescent="0.25">
      <c r="A142" s="50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0"/>
      <c r="T142" s="46"/>
    </row>
    <row r="143" spans="1:20" s="51" customFormat="1" ht="15" x14ac:dyDescent="0.25">
      <c r="A143" s="50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0"/>
      <c r="T143" s="46"/>
    </row>
    <row r="144" spans="1:20" s="51" customFormat="1" ht="15" x14ac:dyDescent="0.25">
      <c r="A144" s="50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0"/>
      <c r="T144" s="46"/>
    </row>
    <row r="145" spans="1:20" s="51" customFormat="1" ht="15" x14ac:dyDescent="0.25">
      <c r="A145" s="50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0"/>
      <c r="T145" s="46"/>
    </row>
    <row r="146" spans="1:20" s="51" customFormat="1" ht="15" x14ac:dyDescent="0.25">
      <c r="A146" s="50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0"/>
      <c r="T146" s="46"/>
    </row>
    <row r="147" spans="1:20" s="51" customFormat="1" ht="15" x14ac:dyDescent="0.25">
      <c r="A147" s="50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0"/>
      <c r="T147" s="46"/>
    </row>
    <row r="148" spans="1:20" s="51" customFormat="1" ht="15" x14ac:dyDescent="0.25">
      <c r="A148" s="50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0"/>
      <c r="T148" s="46"/>
    </row>
    <row r="149" spans="1:20" s="51" customFormat="1" ht="15" x14ac:dyDescent="0.25">
      <c r="A149" s="50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0"/>
      <c r="T149" s="46"/>
    </row>
    <row r="150" spans="1:20" s="51" customFormat="1" ht="15" x14ac:dyDescent="0.25">
      <c r="A150" s="50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0"/>
      <c r="T150" s="46"/>
    </row>
    <row r="151" spans="1:20" s="51" customFormat="1" ht="15" x14ac:dyDescent="0.25">
      <c r="A151" s="5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0"/>
      <c r="T151" s="46"/>
    </row>
    <row r="152" spans="1:20" s="51" customFormat="1" ht="15" x14ac:dyDescent="0.25">
      <c r="A152" s="50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0"/>
      <c r="T152" s="46"/>
    </row>
    <row r="153" spans="1:20" s="51" customFormat="1" ht="15" x14ac:dyDescent="0.25">
      <c r="A153" s="50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0"/>
      <c r="T153" s="46"/>
    </row>
    <row r="154" spans="1:20" s="51" customFormat="1" ht="15" x14ac:dyDescent="0.25">
      <c r="A154" s="50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0"/>
      <c r="T154" s="46"/>
    </row>
    <row r="155" spans="1:20" s="51" customFormat="1" ht="15" x14ac:dyDescent="0.25">
      <c r="A155" s="50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0"/>
      <c r="T155" s="46"/>
    </row>
    <row r="156" spans="1:20" s="51" customFormat="1" ht="15" x14ac:dyDescent="0.25">
      <c r="A156" s="50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0"/>
      <c r="T156" s="46"/>
    </row>
    <row r="157" spans="1:20" s="51" customFormat="1" ht="15" x14ac:dyDescent="0.25">
      <c r="A157" s="50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0"/>
      <c r="T157" s="46"/>
    </row>
    <row r="158" spans="1:20" s="51" customFormat="1" ht="15" x14ac:dyDescent="0.25">
      <c r="A158" s="50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0"/>
      <c r="T158" s="46"/>
    </row>
    <row r="159" spans="1:20" s="51" customFormat="1" ht="15" x14ac:dyDescent="0.25">
      <c r="A159" s="50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0"/>
      <c r="T159" s="46"/>
    </row>
    <row r="160" spans="1:20" s="51" customFormat="1" ht="15" x14ac:dyDescent="0.25">
      <c r="A160" s="50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0"/>
      <c r="T160" s="46"/>
    </row>
    <row r="161" spans="1:20" s="51" customFormat="1" ht="15" x14ac:dyDescent="0.25">
      <c r="A161" s="50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0"/>
      <c r="T161" s="46"/>
    </row>
    <row r="162" spans="1:20" s="51" customFormat="1" ht="15" x14ac:dyDescent="0.25">
      <c r="A162" s="50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0"/>
      <c r="T162" s="46"/>
    </row>
    <row r="163" spans="1:20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1:20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1:20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1:20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1:20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1:20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1:20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1:20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1:20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1:20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1:20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1:20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1:20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1:20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</sheetData>
  <mergeCells count="1">
    <mergeCell ref="R1:S1"/>
  </mergeCells>
  <phoneticPr fontId="4" type="noConversion"/>
  <conditionalFormatting sqref="A3:A67">
    <cfRule type="expression" dxfId="94" priority="5">
      <formula>Q3&lt;20</formula>
    </cfRule>
    <cfRule type="expression" dxfId="93" priority="6">
      <formula>S3&lt;-0.0999</formula>
    </cfRule>
  </conditionalFormatting>
  <conditionalFormatting sqref="B3 B6:B67">
    <cfRule type="expression" dxfId="92" priority="13">
      <formula>R2&lt;0</formula>
    </cfRule>
    <cfRule type="expression" dxfId="91" priority="14">
      <formula>R2=0</formula>
    </cfRule>
    <cfRule type="expression" dxfId="90" priority="15">
      <formula>R2&gt;0</formula>
    </cfRule>
  </conditionalFormatting>
  <conditionalFormatting sqref="B4:B5">
    <cfRule type="expression" dxfId="89" priority="55">
      <formula>R2&lt;0</formula>
    </cfRule>
    <cfRule type="expression" dxfId="88" priority="56">
      <formula>R2=0</formula>
    </cfRule>
    <cfRule type="expression" dxfId="87" priority="57">
      <formula>R2&gt;0</formula>
    </cfRule>
  </conditionalFormatting>
  <conditionalFormatting sqref="D79:Q79">
    <cfRule type="expression" dxfId="86" priority="10">
      <formula>D80&lt;0</formula>
    </cfRule>
    <cfRule type="expression" dxfId="85" priority="11">
      <formula>D80=0</formula>
    </cfRule>
    <cfRule type="expression" dxfId="84" priority="12">
      <formula>D80&gt;0</formula>
    </cfRule>
  </conditionalFormatting>
  <conditionalFormatting sqref="Q3:Q67">
    <cfRule type="expression" dxfId="83" priority="4">
      <formula>Q3&lt;20</formula>
    </cfRule>
  </conditionalFormatting>
  <conditionalFormatting sqref="S3:S67">
    <cfRule type="expression" dxfId="82" priority="7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7E37-DF5C-4618-B191-79B12E398748}">
  <sheetPr codeName="Sheet17">
    <tabColor theme="8" tint="0.79998168889431442"/>
    <pageSetUpPr fitToPage="1"/>
  </sheetPr>
  <dimension ref="A1:Y293"/>
  <sheetViews>
    <sheetView zoomScale="90" zoomScaleNormal="90" zoomScalePageLayoutView="80" workbookViewId="0">
      <selection activeCell="L27" sqref="L27"/>
    </sheetView>
  </sheetViews>
  <sheetFormatPr defaultRowHeight="12.75" x14ac:dyDescent="0.2"/>
  <cols>
    <col min="1" max="1" width="9" style="44" customWidth="1"/>
    <col min="2" max="2" width="33.5" style="1" customWidth="1"/>
    <col min="3" max="4" width="10" style="1" customWidth="1"/>
    <col min="5" max="5" width="10.125" style="1" customWidth="1"/>
    <col min="6" max="8" width="9.875" style="1" customWidth="1"/>
    <col min="9" max="9" width="10" style="1" customWidth="1"/>
    <col min="10" max="10" width="9.5" style="1" customWidth="1"/>
    <col min="11" max="11" width="10.5" style="1" customWidth="1"/>
    <col min="12" max="16" width="13.875" style="1" customWidth="1"/>
    <col min="17" max="17" width="12.875" style="1" customWidth="1"/>
    <col min="18" max="18" width="8.5" style="1" customWidth="1"/>
    <col min="19" max="19" width="8.5" style="44" customWidth="1"/>
    <col min="20" max="20" width="28.625" style="46" customWidth="1"/>
    <col min="21" max="21" width="9.87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93"/>
      <c r="B1" s="30" t="s">
        <v>418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94">
        <v>2205</v>
      </c>
      <c r="B3" s="38" t="s">
        <v>451</v>
      </c>
      <c r="C3" s="36">
        <v>36</v>
      </c>
      <c r="D3" s="35">
        <v>38</v>
      </c>
      <c r="E3" s="35">
        <v>36</v>
      </c>
      <c r="F3" s="36">
        <v>34</v>
      </c>
      <c r="G3" s="35">
        <v>35</v>
      </c>
      <c r="H3" s="35">
        <v>39</v>
      </c>
      <c r="I3" s="35">
        <v>37</v>
      </c>
      <c r="J3" s="37">
        <v>39</v>
      </c>
      <c r="K3" s="54">
        <v>28</v>
      </c>
      <c r="L3" s="54">
        <v>24</v>
      </c>
      <c r="M3" s="54">
        <v>20</v>
      </c>
      <c r="N3" s="54">
        <v>14</v>
      </c>
      <c r="O3" s="54">
        <v>19</v>
      </c>
      <c r="P3" s="54">
        <v>11</v>
      </c>
      <c r="Q3" s="54">
        <v>17</v>
      </c>
      <c r="R3" s="54">
        <f t="shared" ref="R3:R34" si="0">Q3-P3</f>
        <v>6</v>
      </c>
      <c r="S3" s="55">
        <f t="shared" ref="S3:S34" si="1">(Q3/P3)-1</f>
        <v>0.54545454545454541</v>
      </c>
      <c r="T3" s="1"/>
    </row>
    <row r="4" spans="1:20" s="51" customFormat="1" ht="15" customHeight="1" x14ac:dyDescent="0.25">
      <c r="A4" s="94">
        <v>62433</v>
      </c>
      <c r="B4" s="38" t="s">
        <v>461</v>
      </c>
      <c r="C4" s="36">
        <v>107</v>
      </c>
      <c r="D4" s="35">
        <v>112</v>
      </c>
      <c r="E4" s="35">
        <v>97</v>
      </c>
      <c r="F4" s="36">
        <v>101</v>
      </c>
      <c r="G4" s="35">
        <v>91</v>
      </c>
      <c r="H4" s="35">
        <v>74</v>
      </c>
      <c r="I4" s="35">
        <v>63</v>
      </c>
      <c r="J4" s="37">
        <v>65</v>
      </c>
      <c r="K4" s="54">
        <v>51</v>
      </c>
      <c r="L4" s="54">
        <v>42</v>
      </c>
      <c r="M4" s="54">
        <v>40</v>
      </c>
      <c r="N4" s="54">
        <v>40</v>
      </c>
      <c r="O4" s="54">
        <v>32</v>
      </c>
      <c r="P4" s="54">
        <v>27</v>
      </c>
      <c r="Q4" s="54">
        <v>37</v>
      </c>
      <c r="R4" s="54">
        <f t="shared" si="0"/>
        <v>10</v>
      </c>
      <c r="S4" s="55">
        <f t="shared" si="1"/>
        <v>0.37037037037037046</v>
      </c>
      <c r="T4" s="1"/>
    </row>
    <row r="5" spans="1:20" s="51" customFormat="1" ht="15" customHeight="1" x14ac:dyDescent="0.25">
      <c r="A5" s="94">
        <v>2206</v>
      </c>
      <c r="B5" s="38" t="s">
        <v>438</v>
      </c>
      <c r="C5" s="36">
        <v>23</v>
      </c>
      <c r="D5" s="35">
        <v>23</v>
      </c>
      <c r="E5" s="35">
        <v>22</v>
      </c>
      <c r="F5" s="36">
        <v>19</v>
      </c>
      <c r="G5" s="35">
        <v>21</v>
      </c>
      <c r="H5" s="35">
        <v>21</v>
      </c>
      <c r="I5" s="35">
        <v>25</v>
      </c>
      <c r="J5" s="37">
        <v>26</v>
      </c>
      <c r="K5" s="54">
        <v>25</v>
      </c>
      <c r="L5" s="54">
        <v>24</v>
      </c>
      <c r="M5" s="54">
        <v>20</v>
      </c>
      <c r="N5" s="54">
        <v>21</v>
      </c>
      <c r="O5" s="54">
        <v>21</v>
      </c>
      <c r="P5" s="54">
        <v>23</v>
      </c>
      <c r="Q5" s="54">
        <v>31</v>
      </c>
      <c r="R5" s="54">
        <f t="shared" si="0"/>
        <v>8</v>
      </c>
      <c r="S5" s="55">
        <f t="shared" si="1"/>
        <v>0.34782608695652173</v>
      </c>
      <c r="T5" s="1"/>
    </row>
    <row r="6" spans="1:20" s="51" customFormat="1" ht="15" customHeight="1" x14ac:dyDescent="0.25">
      <c r="A6" s="94">
        <v>84344</v>
      </c>
      <c r="B6" s="33" t="s">
        <v>443</v>
      </c>
      <c r="C6" s="36"/>
      <c r="D6" s="35">
        <v>26</v>
      </c>
      <c r="E6" s="35">
        <v>35</v>
      </c>
      <c r="F6" s="36">
        <v>42</v>
      </c>
      <c r="G6" s="35">
        <v>43</v>
      </c>
      <c r="H6" s="35">
        <v>54</v>
      </c>
      <c r="I6" s="35">
        <v>59</v>
      </c>
      <c r="J6" s="37">
        <v>57</v>
      </c>
      <c r="K6" s="54">
        <v>38</v>
      </c>
      <c r="L6" s="54">
        <v>40</v>
      </c>
      <c r="M6" s="54">
        <v>35</v>
      </c>
      <c r="N6" s="54">
        <v>42</v>
      </c>
      <c r="O6" s="54">
        <v>36</v>
      </c>
      <c r="P6" s="54">
        <v>32</v>
      </c>
      <c r="Q6" s="54">
        <v>39</v>
      </c>
      <c r="R6" s="54">
        <f t="shared" si="0"/>
        <v>7</v>
      </c>
      <c r="S6" s="55">
        <f t="shared" si="1"/>
        <v>0.21875</v>
      </c>
      <c r="T6" s="1"/>
    </row>
    <row r="7" spans="1:20" s="51" customFormat="1" ht="15" customHeight="1" x14ac:dyDescent="0.25">
      <c r="A7" s="94">
        <v>31164</v>
      </c>
      <c r="B7" s="38" t="s">
        <v>420</v>
      </c>
      <c r="C7" s="36">
        <v>24</v>
      </c>
      <c r="D7" s="35">
        <v>25</v>
      </c>
      <c r="E7" s="35">
        <v>24</v>
      </c>
      <c r="F7" s="36">
        <v>21</v>
      </c>
      <c r="G7" s="35">
        <v>26</v>
      </c>
      <c r="H7" s="35">
        <v>31</v>
      </c>
      <c r="I7" s="35">
        <v>28</v>
      </c>
      <c r="J7" s="37">
        <v>22</v>
      </c>
      <c r="K7" s="54">
        <v>21</v>
      </c>
      <c r="L7" s="54">
        <v>24</v>
      </c>
      <c r="M7" s="54">
        <v>17</v>
      </c>
      <c r="N7" s="54">
        <v>16</v>
      </c>
      <c r="O7" s="54">
        <v>15</v>
      </c>
      <c r="P7" s="54">
        <v>14</v>
      </c>
      <c r="Q7" s="54">
        <v>17</v>
      </c>
      <c r="R7" s="54">
        <f t="shared" si="0"/>
        <v>3</v>
      </c>
      <c r="S7" s="55">
        <f t="shared" si="1"/>
        <v>0.21428571428571419</v>
      </c>
      <c r="T7" s="1"/>
    </row>
    <row r="8" spans="1:20" s="51" customFormat="1" ht="15" customHeight="1" x14ac:dyDescent="0.25">
      <c r="A8" s="94">
        <v>2191</v>
      </c>
      <c r="B8" s="39" t="s">
        <v>455</v>
      </c>
      <c r="C8" s="36">
        <v>181</v>
      </c>
      <c r="D8" s="35">
        <v>174</v>
      </c>
      <c r="E8" s="35">
        <v>159</v>
      </c>
      <c r="F8" s="36">
        <v>171</v>
      </c>
      <c r="G8" s="35">
        <v>166</v>
      </c>
      <c r="H8" s="35">
        <v>152</v>
      </c>
      <c r="I8" s="35">
        <v>148</v>
      </c>
      <c r="J8" s="37">
        <v>136</v>
      </c>
      <c r="K8" s="54">
        <v>127</v>
      </c>
      <c r="L8" s="54">
        <v>119</v>
      </c>
      <c r="M8" s="54">
        <v>92</v>
      </c>
      <c r="N8" s="54">
        <v>89</v>
      </c>
      <c r="O8" s="54">
        <v>76</v>
      </c>
      <c r="P8" s="54">
        <v>74</v>
      </c>
      <c r="Q8" s="54">
        <v>89</v>
      </c>
      <c r="R8" s="54">
        <f t="shared" si="0"/>
        <v>15</v>
      </c>
      <c r="S8" s="55">
        <f t="shared" si="1"/>
        <v>0.20270270270270263</v>
      </c>
      <c r="T8" s="1"/>
    </row>
    <row r="9" spans="1:20" s="51" customFormat="1" ht="15" customHeight="1" x14ac:dyDescent="0.25">
      <c r="A9" s="94">
        <v>2217</v>
      </c>
      <c r="B9" s="38" t="s">
        <v>1584</v>
      </c>
      <c r="C9" s="36">
        <v>15</v>
      </c>
      <c r="D9" s="35">
        <v>12</v>
      </c>
      <c r="E9" s="35">
        <v>12</v>
      </c>
      <c r="F9" s="36">
        <v>10</v>
      </c>
      <c r="G9" s="35">
        <v>10</v>
      </c>
      <c r="H9" s="35">
        <v>9</v>
      </c>
      <c r="I9" s="35">
        <v>10</v>
      </c>
      <c r="J9" s="37">
        <v>10</v>
      </c>
      <c r="K9" s="54">
        <v>8</v>
      </c>
      <c r="L9" s="54">
        <v>8</v>
      </c>
      <c r="M9" s="54">
        <v>7</v>
      </c>
      <c r="N9" s="54">
        <v>6</v>
      </c>
      <c r="O9" s="54">
        <v>6</v>
      </c>
      <c r="P9" s="54">
        <v>7</v>
      </c>
      <c r="Q9" s="54">
        <v>8</v>
      </c>
      <c r="R9" s="54">
        <f t="shared" si="0"/>
        <v>1</v>
      </c>
      <c r="S9" s="55">
        <f t="shared" si="1"/>
        <v>0.14285714285714279</v>
      </c>
      <c r="T9" s="1"/>
    </row>
    <row r="10" spans="1:20" s="51" customFormat="1" ht="15" customHeight="1" x14ac:dyDescent="0.25">
      <c r="A10" s="94">
        <v>2220</v>
      </c>
      <c r="B10" s="38" t="s">
        <v>458</v>
      </c>
      <c r="C10" s="36">
        <v>39</v>
      </c>
      <c r="D10" s="35">
        <v>42</v>
      </c>
      <c r="E10" s="35">
        <v>45</v>
      </c>
      <c r="F10" s="36">
        <v>44</v>
      </c>
      <c r="G10" s="35">
        <v>43</v>
      </c>
      <c r="H10" s="35">
        <v>35</v>
      </c>
      <c r="I10" s="35">
        <v>36</v>
      </c>
      <c r="J10" s="37">
        <v>35</v>
      </c>
      <c r="K10" s="54">
        <v>37</v>
      </c>
      <c r="L10" s="54">
        <v>35</v>
      </c>
      <c r="M10" s="54">
        <v>25</v>
      </c>
      <c r="N10" s="54">
        <v>26</v>
      </c>
      <c r="O10" s="54">
        <v>26</v>
      </c>
      <c r="P10" s="54">
        <v>27</v>
      </c>
      <c r="Q10" s="54">
        <v>30</v>
      </c>
      <c r="R10" s="54">
        <f t="shared" si="0"/>
        <v>3</v>
      </c>
      <c r="S10" s="55">
        <f t="shared" si="1"/>
        <v>0.11111111111111116</v>
      </c>
      <c r="T10" s="1"/>
    </row>
    <row r="11" spans="1:20" s="51" customFormat="1" ht="15" customHeight="1" x14ac:dyDescent="0.25">
      <c r="A11" s="94">
        <v>2219</v>
      </c>
      <c r="B11" s="39" t="s">
        <v>429</v>
      </c>
      <c r="C11" s="36">
        <v>51</v>
      </c>
      <c r="D11" s="35">
        <v>47</v>
      </c>
      <c r="E11" s="35">
        <v>51</v>
      </c>
      <c r="F11" s="36">
        <v>53</v>
      </c>
      <c r="G11" s="35">
        <v>52</v>
      </c>
      <c r="H11" s="35">
        <v>52</v>
      </c>
      <c r="I11" s="35">
        <v>48</v>
      </c>
      <c r="J11" s="37">
        <v>47</v>
      </c>
      <c r="K11" s="54">
        <v>51</v>
      </c>
      <c r="L11" s="54">
        <v>47</v>
      </c>
      <c r="M11" s="54">
        <v>43</v>
      </c>
      <c r="N11" s="54">
        <v>45</v>
      </c>
      <c r="O11" s="54">
        <v>39</v>
      </c>
      <c r="P11" s="54">
        <v>37</v>
      </c>
      <c r="Q11" s="54">
        <v>41</v>
      </c>
      <c r="R11" s="54">
        <f t="shared" si="0"/>
        <v>4</v>
      </c>
      <c r="S11" s="55">
        <f t="shared" si="1"/>
        <v>0.10810810810810811</v>
      </c>
      <c r="T11" s="1"/>
    </row>
    <row r="12" spans="1:20" s="51" customFormat="1" ht="15" customHeight="1" x14ac:dyDescent="0.25">
      <c r="A12" s="94">
        <v>30678</v>
      </c>
      <c r="B12" s="38" t="s">
        <v>433</v>
      </c>
      <c r="C12" s="36">
        <v>111</v>
      </c>
      <c r="D12" s="35">
        <v>114</v>
      </c>
      <c r="E12" s="35">
        <v>109</v>
      </c>
      <c r="F12" s="36">
        <v>102</v>
      </c>
      <c r="G12" s="35">
        <v>103</v>
      </c>
      <c r="H12" s="35">
        <v>107</v>
      </c>
      <c r="I12" s="35">
        <v>100</v>
      </c>
      <c r="J12" s="37">
        <v>79</v>
      </c>
      <c r="K12" s="54">
        <v>69</v>
      </c>
      <c r="L12" s="54">
        <v>65</v>
      </c>
      <c r="M12" s="54">
        <v>66</v>
      </c>
      <c r="N12" s="54">
        <v>68</v>
      </c>
      <c r="O12" s="54">
        <v>81</v>
      </c>
      <c r="P12" s="54">
        <v>105</v>
      </c>
      <c r="Q12" s="54">
        <v>116</v>
      </c>
      <c r="R12" s="54">
        <f t="shared" si="0"/>
        <v>11</v>
      </c>
      <c r="S12" s="55">
        <f t="shared" si="1"/>
        <v>0.10476190476190483</v>
      </c>
      <c r="T12" s="1"/>
    </row>
    <row r="13" spans="1:20" s="51" customFormat="1" ht="15" customHeight="1" x14ac:dyDescent="0.25">
      <c r="A13" s="94">
        <v>2190</v>
      </c>
      <c r="B13" s="39" t="s">
        <v>423</v>
      </c>
      <c r="C13" s="36">
        <v>73</v>
      </c>
      <c r="D13" s="35">
        <v>81</v>
      </c>
      <c r="E13" s="35">
        <v>85</v>
      </c>
      <c r="F13" s="36">
        <v>87</v>
      </c>
      <c r="G13" s="35">
        <v>82</v>
      </c>
      <c r="H13" s="35">
        <v>80</v>
      </c>
      <c r="I13" s="35">
        <v>76</v>
      </c>
      <c r="J13" s="37">
        <v>73</v>
      </c>
      <c r="K13" s="54">
        <v>66</v>
      </c>
      <c r="L13" s="54">
        <v>71</v>
      </c>
      <c r="M13" s="54">
        <v>57</v>
      </c>
      <c r="N13" s="54">
        <v>69</v>
      </c>
      <c r="O13" s="54">
        <v>74</v>
      </c>
      <c r="P13" s="54">
        <v>74</v>
      </c>
      <c r="Q13" s="54">
        <v>81</v>
      </c>
      <c r="R13" s="54">
        <f t="shared" si="0"/>
        <v>7</v>
      </c>
      <c r="S13" s="55">
        <f t="shared" si="1"/>
        <v>9.4594594594594517E-2</v>
      </c>
      <c r="T13" s="1"/>
    </row>
    <row r="14" spans="1:20" s="51" customFormat="1" ht="15" customHeight="1" x14ac:dyDescent="0.25">
      <c r="A14" s="94">
        <v>2207</v>
      </c>
      <c r="B14" s="38" t="s">
        <v>439</v>
      </c>
      <c r="C14" s="36">
        <v>30</v>
      </c>
      <c r="D14" s="35">
        <v>29</v>
      </c>
      <c r="E14" s="35">
        <v>29</v>
      </c>
      <c r="F14" s="36">
        <v>31</v>
      </c>
      <c r="G14" s="35">
        <v>33</v>
      </c>
      <c r="H14" s="35">
        <v>32</v>
      </c>
      <c r="I14" s="35">
        <v>33</v>
      </c>
      <c r="J14" s="37">
        <v>33</v>
      </c>
      <c r="K14" s="54">
        <v>36</v>
      </c>
      <c r="L14" s="54">
        <v>36</v>
      </c>
      <c r="M14" s="54">
        <v>33</v>
      </c>
      <c r="N14" s="54">
        <v>27</v>
      </c>
      <c r="O14" s="54">
        <v>26</v>
      </c>
      <c r="P14" s="54">
        <v>28</v>
      </c>
      <c r="Q14" s="54">
        <v>30</v>
      </c>
      <c r="R14" s="54">
        <f t="shared" si="0"/>
        <v>2</v>
      </c>
      <c r="S14" s="55">
        <f t="shared" si="1"/>
        <v>7.1428571428571397E-2</v>
      </c>
      <c r="T14" s="1"/>
    </row>
    <row r="15" spans="1:20" s="51" customFormat="1" ht="15" customHeight="1" x14ac:dyDescent="0.25">
      <c r="A15" s="94">
        <v>2218</v>
      </c>
      <c r="B15" s="38" t="s">
        <v>456</v>
      </c>
      <c r="C15" s="36">
        <v>33</v>
      </c>
      <c r="D15" s="35">
        <v>36</v>
      </c>
      <c r="E15" s="35">
        <v>31</v>
      </c>
      <c r="F15" s="36">
        <v>31</v>
      </c>
      <c r="G15" s="35">
        <v>31</v>
      </c>
      <c r="H15" s="35">
        <v>33</v>
      </c>
      <c r="I15" s="35">
        <v>46</v>
      </c>
      <c r="J15" s="37">
        <v>44</v>
      </c>
      <c r="K15" s="54">
        <v>42</v>
      </c>
      <c r="L15" s="54">
        <v>38</v>
      </c>
      <c r="M15" s="54">
        <v>42</v>
      </c>
      <c r="N15" s="54">
        <v>37</v>
      </c>
      <c r="O15" s="54">
        <v>37</v>
      </c>
      <c r="P15" s="54">
        <v>32</v>
      </c>
      <c r="Q15" s="54">
        <v>34</v>
      </c>
      <c r="R15" s="54">
        <f t="shared" si="0"/>
        <v>2</v>
      </c>
      <c r="S15" s="55">
        <f t="shared" si="1"/>
        <v>6.25E-2</v>
      </c>
      <c r="T15" s="1"/>
    </row>
    <row r="16" spans="1:20" s="51" customFormat="1" ht="15" customHeight="1" x14ac:dyDescent="0.25">
      <c r="A16" s="48">
        <v>2201</v>
      </c>
      <c r="B16" s="38" t="s">
        <v>437</v>
      </c>
      <c r="C16" s="36">
        <v>23</v>
      </c>
      <c r="D16" s="35">
        <v>25</v>
      </c>
      <c r="E16" s="35">
        <v>23</v>
      </c>
      <c r="F16" s="36">
        <v>23</v>
      </c>
      <c r="G16" s="35">
        <v>23</v>
      </c>
      <c r="H16" s="35">
        <v>22</v>
      </c>
      <c r="I16" s="35">
        <v>18</v>
      </c>
      <c r="J16" s="37">
        <v>18</v>
      </c>
      <c r="K16" s="54">
        <v>20</v>
      </c>
      <c r="L16" s="54">
        <v>20</v>
      </c>
      <c r="M16" s="54">
        <v>17</v>
      </c>
      <c r="N16" s="54">
        <v>19</v>
      </c>
      <c r="O16" s="54">
        <v>14</v>
      </c>
      <c r="P16" s="54">
        <v>18</v>
      </c>
      <c r="Q16" s="54">
        <v>19</v>
      </c>
      <c r="R16" s="54">
        <f t="shared" si="0"/>
        <v>1</v>
      </c>
      <c r="S16" s="55">
        <f t="shared" si="1"/>
        <v>5.555555555555558E-2</v>
      </c>
      <c r="T16" s="1"/>
    </row>
    <row r="17" spans="1:20" s="51" customFormat="1" ht="15" customHeight="1" x14ac:dyDescent="0.25">
      <c r="A17" s="94">
        <v>2194</v>
      </c>
      <c r="B17" s="38" t="s">
        <v>444</v>
      </c>
      <c r="C17" s="36">
        <v>39</v>
      </c>
      <c r="D17" s="35">
        <v>37</v>
      </c>
      <c r="E17" s="35">
        <v>40</v>
      </c>
      <c r="F17" s="36">
        <v>34</v>
      </c>
      <c r="G17" s="35">
        <v>34</v>
      </c>
      <c r="H17" s="35">
        <v>33</v>
      </c>
      <c r="I17" s="35">
        <v>28</v>
      </c>
      <c r="J17" s="37">
        <v>25</v>
      </c>
      <c r="K17" s="54">
        <v>21</v>
      </c>
      <c r="L17" s="54">
        <v>16</v>
      </c>
      <c r="M17" s="54">
        <v>16</v>
      </c>
      <c r="N17" s="54">
        <v>17</v>
      </c>
      <c r="O17" s="54">
        <v>18</v>
      </c>
      <c r="P17" s="54">
        <v>18</v>
      </c>
      <c r="Q17" s="54">
        <v>19</v>
      </c>
      <c r="R17" s="54">
        <f t="shared" si="0"/>
        <v>1</v>
      </c>
      <c r="S17" s="55">
        <f t="shared" si="1"/>
        <v>5.555555555555558E-2</v>
      </c>
      <c r="T17" s="1"/>
    </row>
    <row r="18" spans="1:20" s="51" customFormat="1" ht="15" customHeight="1" x14ac:dyDescent="0.25">
      <c r="A18" s="94">
        <v>2210</v>
      </c>
      <c r="B18" s="39" t="s">
        <v>1413</v>
      </c>
      <c r="C18" s="36">
        <v>32</v>
      </c>
      <c r="D18" s="35">
        <v>30</v>
      </c>
      <c r="E18" s="35">
        <v>27</v>
      </c>
      <c r="F18" s="36">
        <v>25</v>
      </c>
      <c r="G18" s="35">
        <v>26</v>
      </c>
      <c r="H18" s="35">
        <v>25</v>
      </c>
      <c r="I18" s="35">
        <v>28</v>
      </c>
      <c r="J18" s="37">
        <v>31</v>
      </c>
      <c r="K18" s="54">
        <v>32</v>
      </c>
      <c r="L18" s="54">
        <v>32</v>
      </c>
      <c r="M18" s="54">
        <v>28</v>
      </c>
      <c r="N18" s="54">
        <v>30</v>
      </c>
      <c r="O18" s="54">
        <v>27</v>
      </c>
      <c r="P18" s="54">
        <v>21</v>
      </c>
      <c r="Q18" s="54">
        <v>22</v>
      </c>
      <c r="R18" s="54">
        <f t="shared" si="0"/>
        <v>1</v>
      </c>
      <c r="S18" s="55">
        <f t="shared" si="1"/>
        <v>4.7619047619047672E-2</v>
      </c>
      <c r="T18" s="1"/>
    </row>
    <row r="19" spans="1:20" s="51" customFormat="1" ht="15" customHeight="1" x14ac:dyDescent="0.25">
      <c r="A19" s="94">
        <v>2225</v>
      </c>
      <c r="B19" s="39" t="s">
        <v>442</v>
      </c>
      <c r="C19" s="36">
        <v>56</v>
      </c>
      <c r="D19" s="35">
        <v>59</v>
      </c>
      <c r="E19" s="35">
        <v>50</v>
      </c>
      <c r="F19" s="36">
        <v>53</v>
      </c>
      <c r="G19" s="35">
        <v>52</v>
      </c>
      <c r="H19" s="35">
        <v>50</v>
      </c>
      <c r="I19" s="35">
        <v>65</v>
      </c>
      <c r="J19" s="37">
        <v>58</v>
      </c>
      <c r="K19" s="54">
        <v>58</v>
      </c>
      <c r="L19" s="54">
        <v>57</v>
      </c>
      <c r="M19" s="54">
        <v>50</v>
      </c>
      <c r="N19" s="54">
        <v>51</v>
      </c>
      <c r="O19" s="54">
        <v>49</v>
      </c>
      <c r="P19" s="54">
        <v>50</v>
      </c>
      <c r="Q19" s="54">
        <v>52</v>
      </c>
      <c r="R19" s="54">
        <f t="shared" si="0"/>
        <v>2</v>
      </c>
      <c r="S19" s="55">
        <f t="shared" si="1"/>
        <v>4.0000000000000036E-2</v>
      </c>
      <c r="T19" s="1"/>
    </row>
    <row r="20" spans="1:20" s="51" customFormat="1" ht="15" customHeight="1" x14ac:dyDescent="0.25">
      <c r="A20" s="94">
        <v>2189</v>
      </c>
      <c r="B20" s="38" t="s">
        <v>1463</v>
      </c>
      <c r="C20" s="36">
        <v>21</v>
      </c>
      <c r="D20" s="35">
        <v>21</v>
      </c>
      <c r="E20" s="35">
        <v>21</v>
      </c>
      <c r="F20" s="36">
        <v>20</v>
      </c>
      <c r="G20" s="35">
        <v>22</v>
      </c>
      <c r="H20" s="35">
        <v>27</v>
      </c>
      <c r="I20" s="35">
        <v>26</v>
      </c>
      <c r="J20" s="37">
        <v>23</v>
      </c>
      <c r="K20" s="54">
        <v>21</v>
      </c>
      <c r="L20" s="54">
        <v>22</v>
      </c>
      <c r="M20" s="54">
        <v>21</v>
      </c>
      <c r="N20" s="54">
        <v>22</v>
      </c>
      <c r="O20" s="54">
        <v>23</v>
      </c>
      <c r="P20" s="54">
        <v>26</v>
      </c>
      <c r="Q20" s="54">
        <v>27</v>
      </c>
      <c r="R20" s="54">
        <f t="shared" si="0"/>
        <v>1</v>
      </c>
      <c r="S20" s="55">
        <f t="shared" si="1"/>
        <v>3.8461538461538547E-2</v>
      </c>
      <c r="T20" s="1"/>
    </row>
    <row r="21" spans="1:20" s="51" customFormat="1" ht="15" customHeight="1" x14ac:dyDescent="0.25">
      <c r="A21" s="94">
        <v>2209</v>
      </c>
      <c r="B21" s="39" t="s">
        <v>446</v>
      </c>
      <c r="C21" s="36">
        <v>99</v>
      </c>
      <c r="D21" s="35">
        <v>98</v>
      </c>
      <c r="E21" s="35">
        <v>94</v>
      </c>
      <c r="F21" s="36">
        <v>90</v>
      </c>
      <c r="G21" s="35">
        <v>88</v>
      </c>
      <c r="H21" s="35">
        <v>90</v>
      </c>
      <c r="I21" s="35">
        <v>87</v>
      </c>
      <c r="J21" s="37">
        <v>87</v>
      </c>
      <c r="K21" s="54">
        <v>82</v>
      </c>
      <c r="L21" s="54">
        <v>76</v>
      </c>
      <c r="M21" s="54">
        <v>62</v>
      </c>
      <c r="N21" s="54">
        <v>67</v>
      </c>
      <c r="O21" s="54">
        <v>66</v>
      </c>
      <c r="P21" s="54">
        <v>60</v>
      </c>
      <c r="Q21" s="54">
        <v>62</v>
      </c>
      <c r="R21" s="54">
        <f t="shared" si="0"/>
        <v>2</v>
      </c>
      <c r="S21" s="55">
        <f t="shared" si="1"/>
        <v>3.3333333333333437E-2</v>
      </c>
      <c r="T21" s="1"/>
    </row>
    <row r="22" spans="1:20" s="51" customFormat="1" ht="15" customHeight="1" x14ac:dyDescent="0.25">
      <c r="A22" s="94">
        <v>2182</v>
      </c>
      <c r="B22" s="38" t="s">
        <v>1452</v>
      </c>
      <c r="C22" s="36">
        <v>30</v>
      </c>
      <c r="D22" s="35">
        <v>31</v>
      </c>
      <c r="E22" s="35">
        <v>30</v>
      </c>
      <c r="F22" s="36">
        <v>31</v>
      </c>
      <c r="G22" s="35">
        <v>31</v>
      </c>
      <c r="H22" s="35">
        <v>30</v>
      </c>
      <c r="I22" s="35">
        <v>35</v>
      </c>
      <c r="J22" s="37">
        <v>34</v>
      </c>
      <c r="K22" s="54">
        <v>34</v>
      </c>
      <c r="L22" s="54">
        <v>36</v>
      </c>
      <c r="M22" s="54">
        <v>35</v>
      </c>
      <c r="N22" s="54">
        <v>35</v>
      </c>
      <c r="O22" s="54">
        <v>33</v>
      </c>
      <c r="P22" s="54">
        <v>31</v>
      </c>
      <c r="Q22" s="54">
        <v>32</v>
      </c>
      <c r="R22" s="54">
        <f t="shared" si="0"/>
        <v>1</v>
      </c>
      <c r="S22" s="55">
        <f t="shared" si="1"/>
        <v>3.2258064516129004E-2</v>
      </c>
      <c r="T22" s="1"/>
    </row>
    <row r="23" spans="1:20" s="51" customFormat="1" ht="15" customHeight="1" x14ac:dyDescent="0.25">
      <c r="A23" s="94">
        <v>2222</v>
      </c>
      <c r="B23" s="39" t="s">
        <v>431</v>
      </c>
      <c r="C23" s="36">
        <v>172</v>
      </c>
      <c r="D23" s="35">
        <v>166</v>
      </c>
      <c r="E23" s="35">
        <v>154</v>
      </c>
      <c r="F23" s="36">
        <v>151</v>
      </c>
      <c r="G23" s="35">
        <v>149</v>
      </c>
      <c r="H23" s="35">
        <v>132</v>
      </c>
      <c r="I23" s="35">
        <v>122</v>
      </c>
      <c r="J23" s="37">
        <v>116</v>
      </c>
      <c r="K23" s="54">
        <v>113</v>
      </c>
      <c r="L23" s="54">
        <v>116</v>
      </c>
      <c r="M23" s="54">
        <v>109</v>
      </c>
      <c r="N23" s="54">
        <v>91</v>
      </c>
      <c r="O23" s="54">
        <v>81</v>
      </c>
      <c r="P23" s="54">
        <v>75</v>
      </c>
      <c r="Q23" s="54">
        <v>77</v>
      </c>
      <c r="R23" s="54">
        <f t="shared" si="0"/>
        <v>2</v>
      </c>
      <c r="S23" s="55">
        <f t="shared" si="1"/>
        <v>2.6666666666666616E-2</v>
      </c>
      <c r="T23" s="1"/>
    </row>
    <row r="24" spans="1:20" s="51" customFormat="1" ht="15" customHeight="1" x14ac:dyDescent="0.25">
      <c r="A24" s="94">
        <v>2179</v>
      </c>
      <c r="B24" s="38" t="s">
        <v>424</v>
      </c>
      <c r="C24" s="36">
        <v>58</v>
      </c>
      <c r="D24" s="35">
        <v>57</v>
      </c>
      <c r="E24" s="35">
        <v>54</v>
      </c>
      <c r="F24" s="36">
        <v>54</v>
      </c>
      <c r="G24" s="35">
        <v>85</v>
      </c>
      <c r="H24" s="35">
        <v>76</v>
      </c>
      <c r="I24" s="35">
        <v>77</v>
      </c>
      <c r="J24" s="37">
        <v>65</v>
      </c>
      <c r="K24" s="54">
        <v>68</v>
      </c>
      <c r="L24" s="54">
        <v>71</v>
      </c>
      <c r="M24" s="54">
        <v>69</v>
      </c>
      <c r="N24" s="54">
        <v>65</v>
      </c>
      <c r="O24" s="54">
        <v>60</v>
      </c>
      <c r="P24" s="54">
        <v>55</v>
      </c>
      <c r="Q24" s="54">
        <v>56</v>
      </c>
      <c r="R24" s="54">
        <f t="shared" si="0"/>
        <v>1</v>
      </c>
      <c r="S24" s="55">
        <f t="shared" si="1"/>
        <v>1.8181818181818077E-2</v>
      </c>
      <c r="T24" s="1"/>
    </row>
    <row r="25" spans="1:20" s="51" customFormat="1" ht="15" customHeight="1" x14ac:dyDescent="0.25">
      <c r="A25" s="94">
        <v>2184</v>
      </c>
      <c r="B25" s="39" t="s">
        <v>448</v>
      </c>
      <c r="C25" s="36">
        <v>111</v>
      </c>
      <c r="D25" s="35">
        <v>112</v>
      </c>
      <c r="E25" s="35">
        <v>109</v>
      </c>
      <c r="F25" s="36">
        <v>114</v>
      </c>
      <c r="G25" s="35">
        <v>109</v>
      </c>
      <c r="H25" s="35">
        <v>101</v>
      </c>
      <c r="I25" s="35">
        <v>103</v>
      </c>
      <c r="J25" s="37">
        <v>98</v>
      </c>
      <c r="K25" s="54">
        <v>96</v>
      </c>
      <c r="L25" s="54">
        <v>93</v>
      </c>
      <c r="M25" s="54">
        <v>88</v>
      </c>
      <c r="N25" s="54">
        <v>76</v>
      </c>
      <c r="O25" s="54">
        <v>71</v>
      </c>
      <c r="P25" s="54">
        <v>76</v>
      </c>
      <c r="Q25" s="54">
        <v>77</v>
      </c>
      <c r="R25" s="54">
        <f t="shared" si="0"/>
        <v>1</v>
      </c>
      <c r="S25" s="55">
        <f t="shared" si="1"/>
        <v>1.3157894736842035E-2</v>
      </c>
      <c r="T25" s="1"/>
    </row>
    <row r="26" spans="1:20" s="51" customFormat="1" ht="15" customHeight="1" x14ac:dyDescent="0.25">
      <c r="A26" s="94">
        <v>2195</v>
      </c>
      <c r="B26" s="39" t="s">
        <v>436</v>
      </c>
      <c r="C26" s="36">
        <v>57</v>
      </c>
      <c r="D26" s="35">
        <v>56</v>
      </c>
      <c r="E26" s="35">
        <v>53</v>
      </c>
      <c r="F26" s="36">
        <v>53</v>
      </c>
      <c r="G26" s="35">
        <v>54</v>
      </c>
      <c r="H26" s="35">
        <v>53</v>
      </c>
      <c r="I26" s="35">
        <v>54</v>
      </c>
      <c r="J26" s="37">
        <v>49</v>
      </c>
      <c r="K26" s="54">
        <v>44</v>
      </c>
      <c r="L26" s="54">
        <v>42</v>
      </c>
      <c r="M26" s="54">
        <v>39</v>
      </c>
      <c r="N26" s="54">
        <v>39</v>
      </c>
      <c r="O26" s="54">
        <v>37</v>
      </c>
      <c r="P26" s="54">
        <v>36</v>
      </c>
      <c r="Q26" s="54">
        <v>36</v>
      </c>
      <c r="R26" s="54">
        <f t="shared" si="0"/>
        <v>0</v>
      </c>
      <c r="S26" s="55">
        <f t="shared" si="1"/>
        <v>0</v>
      </c>
      <c r="T26" s="1"/>
    </row>
    <row r="27" spans="1:20" s="51" customFormat="1" ht="15" customHeight="1" x14ac:dyDescent="0.25">
      <c r="A27" s="94">
        <v>2196</v>
      </c>
      <c r="B27" s="33" t="s">
        <v>457</v>
      </c>
      <c r="C27" s="36">
        <v>53</v>
      </c>
      <c r="D27" s="35">
        <v>59</v>
      </c>
      <c r="E27" s="35">
        <v>61</v>
      </c>
      <c r="F27" s="36">
        <v>65</v>
      </c>
      <c r="G27" s="35">
        <v>70</v>
      </c>
      <c r="H27" s="35">
        <v>68</v>
      </c>
      <c r="I27" s="35">
        <v>66</v>
      </c>
      <c r="J27" s="37">
        <v>57</v>
      </c>
      <c r="K27" s="54">
        <v>58</v>
      </c>
      <c r="L27" s="54">
        <v>48</v>
      </c>
      <c r="M27" s="54">
        <v>44</v>
      </c>
      <c r="N27" s="54">
        <v>44</v>
      </c>
      <c r="O27" s="54">
        <v>36</v>
      </c>
      <c r="P27" s="54">
        <v>35</v>
      </c>
      <c r="Q27" s="54">
        <v>35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94">
        <v>2204</v>
      </c>
      <c r="B28" s="38" t="s">
        <v>447</v>
      </c>
      <c r="C28" s="36">
        <v>41</v>
      </c>
      <c r="D28" s="35">
        <v>41</v>
      </c>
      <c r="E28" s="35">
        <v>42</v>
      </c>
      <c r="F28" s="36">
        <v>39</v>
      </c>
      <c r="G28" s="35">
        <v>44</v>
      </c>
      <c r="H28" s="35">
        <v>47</v>
      </c>
      <c r="I28" s="35">
        <v>40</v>
      </c>
      <c r="J28" s="37">
        <v>35</v>
      </c>
      <c r="K28" s="54">
        <v>36</v>
      </c>
      <c r="L28" s="54">
        <v>32</v>
      </c>
      <c r="M28" s="54">
        <v>30</v>
      </c>
      <c r="N28" s="54">
        <v>28</v>
      </c>
      <c r="O28" s="54">
        <v>28</v>
      </c>
      <c r="P28" s="54">
        <v>31</v>
      </c>
      <c r="Q28" s="54">
        <v>31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customHeight="1" x14ac:dyDescent="0.25">
      <c r="A29" s="94">
        <v>2214</v>
      </c>
      <c r="B29" s="39" t="s">
        <v>427</v>
      </c>
      <c r="C29" s="36">
        <v>37</v>
      </c>
      <c r="D29" s="35">
        <v>36</v>
      </c>
      <c r="E29" s="35">
        <v>36</v>
      </c>
      <c r="F29" s="36">
        <v>41</v>
      </c>
      <c r="G29" s="35">
        <v>39</v>
      </c>
      <c r="H29" s="35">
        <v>41</v>
      </c>
      <c r="I29" s="35">
        <v>42</v>
      </c>
      <c r="J29" s="37">
        <v>42</v>
      </c>
      <c r="K29" s="54">
        <v>43</v>
      </c>
      <c r="L29" s="54">
        <v>42</v>
      </c>
      <c r="M29" s="54">
        <v>40</v>
      </c>
      <c r="N29" s="54">
        <v>35</v>
      </c>
      <c r="O29" s="54">
        <v>32</v>
      </c>
      <c r="P29" s="54">
        <v>31</v>
      </c>
      <c r="Q29" s="54">
        <v>31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customHeight="1" x14ac:dyDescent="0.25">
      <c r="A30" s="94">
        <v>2215</v>
      </c>
      <c r="B30" s="38" t="s">
        <v>440</v>
      </c>
      <c r="C30" s="36">
        <v>30</v>
      </c>
      <c r="D30" s="35">
        <v>25</v>
      </c>
      <c r="E30" s="35">
        <v>19</v>
      </c>
      <c r="F30" s="36">
        <v>16</v>
      </c>
      <c r="G30" s="35">
        <v>16</v>
      </c>
      <c r="H30" s="35">
        <v>14</v>
      </c>
      <c r="I30" s="35">
        <v>15</v>
      </c>
      <c r="J30" s="37">
        <v>14</v>
      </c>
      <c r="K30" s="54">
        <v>12</v>
      </c>
      <c r="L30" s="54">
        <v>11</v>
      </c>
      <c r="M30" s="54">
        <v>11</v>
      </c>
      <c r="N30" s="54">
        <v>19</v>
      </c>
      <c r="O30" s="54">
        <v>26</v>
      </c>
      <c r="P30" s="54">
        <v>22</v>
      </c>
      <c r="Q30" s="54">
        <v>22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94">
        <v>2192</v>
      </c>
      <c r="B31" s="38" t="s">
        <v>435</v>
      </c>
      <c r="C31" s="36">
        <v>34</v>
      </c>
      <c r="D31" s="35">
        <v>33</v>
      </c>
      <c r="E31" s="35">
        <v>34</v>
      </c>
      <c r="F31" s="36">
        <v>35</v>
      </c>
      <c r="G31" s="35">
        <v>36</v>
      </c>
      <c r="H31" s="35">
        <v>37</v>
      </c>
      <c r="I31" s="35">
        <v>38</v>
      </c>
      <c r="J31" s="37">
        <v>37</v>
      </c>
      <c r="K31" s="54">
        <v>33</v>
      </c>
      <c r="L31" s="54">
        <v>29</v>
      </c>
      <c r="M31" s="54">
        <v>29</v>
      </c>
      <c r="N31" s="54">
        <v>26</v>
      </c>
      <c r="O31" s="54">
        <v>25</v>
      </c>
      <c r="P31" s="54">
        <v>22</v>
      </c>
      <c r="Q31" s="54">
        <v>22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94">
        <v>2193</v>
      </c>
      <c r="B32" s="39" t="s">
        <v>459</v>
      </c>
      <c r="C32" s="36">
        <v>35</v>
      </c>
      <c r="D32" s="35">
        <v>29</v>
      </c>
      <c r="E32" s="35">
        <v>27</v>
      </c>
      <c r="F32" s="36">
        <v>24</v>
      </c>
      <c r="G32" s="35">
        <v>22</v>
      </c>
      <c r="H32" s="35">
        <v>20</v>
      </c>
      <c r="I32" s="35">
        <v>19</v>
      </c>
      <c r="J32" s="37">
        <v>17</v>
      </c>
      <c r="K32" s="54">
        <v>15</v>
      </c>
      <c r="L32" s="54">
        <v>12</v>
      </c>
      <c r="M32" s="54">
        <v>11</v>
      </c>
      <c r="N32" s="54">
        <v>11</v>
      </c>
      <c r="O32" s="54">
        <v>14</v>
      </c>
      <c r="P32" s="54">
        <v>14</v>
      </c>
      <c r="Q32" s="54">
        <v>14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customHeight="1" x14ac:dyDescent="0.25">
      <c r="A33" s="94">
        <v>29199</v>
      </c>
      <c r="B33" s="33" t="s">
        <v>452</v>
      </c>
      <c r="C33" s="36">
        <v>35</v>
      </c>
      <c r="D33" s="35">
        <v>30</v>
      </c>
      <c r="E33" s="35">
        <v>29</v>
      </c>
      <c r="F33" s="36">
        <v>29</v>
      </c>
      <c r="G33" s="35">
        <v>30</v>
      </c>
      <c r="H33" s="35">
        <v>26</v>
      </c>
      <c r="I33" s="35">
        <v>25</v>
      </c>
      <c r="J33" s="37">
        <v>24</v>
      </c>
      <c r="K33" s="54">
        <v>25</v>
      </c>
      <c r="L33" s="54">
        <v>21</v>
      </c>
      <c r="M33" s="54">
        <v>17</v>
      </c>
      <c r="N33" s="54">
        <v>12</v>
      </c>
      <c r="O33" s="54">
        <v>12</v>
      </c>
      <c r="P33" s="54">
        <v>13</v>
      </c>
      <c r="Q33" s="54">
        <v>13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94">
        <v>2188</v>
      </c>
      <c r="B34" s="38" t="s">
        <v>434</v>
      </c>
      <c r="C34" s="36">
        <v>22</v>
      </c>
      <c r="D34" s="35">
        <v>24</v>
      </c>
      <c r="E34" s="35">
        <v>19</v>
      </c>
      <c r="F34" s="36">
        <v>16</v>
      </c>
      <c r="G34" s="35">
        <v>16</v>
      </c>
      <c r="H34" s="35">
        <v>14</v>
      </c>
      <c r="I34" s="35">
        <v>15</v>
      </c>
      <c r="J34" s="37">
        <v>13</v>
      </c>
      <c r="K34" s="54">
        <v>11</v>
      </c>
      <c r="L34" s="54">
        <v>10</v>
      </c>
      <c r="M34" s="54">
        <v>9</v>
      </c>
      <c r="N34" s="54">
        <v>9</v>
      </c>
      <c r="O34" s="54">
        <v>9</v>
      </c>
      <c r="P34" s="54">
        <v>7</v>
      </c>
      <c r="Q34" s="54">
        <v>7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94">
        <v>2185</v>
      </c>
      <c r="B35" s="38" t="s">
        <v>450</v>
      </c>
      <c r="C35" s="36">
        <v>309</v>
      </c>
      <c r="D35" s="35">
        <v>325</v>
      </c>
      <c r="E35" s="35">
        <v>314</v>
      </c>
      <c r="F35" s="36">
        <v>307</v>
      </c>
      <c r="G35" s="35">
        <v>319</v>
      </c>
      <c r="H35" s="35">
        <v>294</v>
      </c>
      <c r="I35" s="35">
        <v>295</v>
      </c>
      <c r="J35" s="37">
        <v>288</v>
      </c>
      <c r="K35" s="54">
        <v>294</v>
      </c>
      <c r="L35" s="54">
        <v>266</v>
      </c>
      <c r="M35" s="54">
        <v>242</v>
      </c>
      <c r="N35" s="54">
        <v>219</v>
      </c>
      <c r="O35" s="54">
        <v>193</v>
      </c>
      <c r="P35" s="54">
        <v>175</v>
      </c>
      <c r="Q35" s="54">
        <v>173</v>
      </c>
      <c r="R35" s="54">
        <f t="shared" ref="R35:R51" si="2">Q35-P35</f>
        <v>-2</v>
      </c>
      <c r="S35" s="55">
        <f t="shared" ref="S35:S51" si="3">(Q35/P35)-1</f>
        <v>-1.1428571428571455E-2</v>
      </c>
      <c r="T35" s="1"/>
    </row>
    <row r="36" spans="1:20" s="51" customFormat="1" ht="15" customHeight="1" x14ac:dyDescent="0.25">
      <c r="A36" s="94">
        <v>2186</v>
      </c>
      <c r="B36" s="39" t="s">
        <v>445</v>
      </c>
      <c r="C36" s="36">
        <v>99</v>
      </c>
      <c r="D36" s="35">
        <v>96</v>
      </c>
      <c r="E36" s="35">
        <v>89</v>
      </c>
      <c r="F36" s="36">
        <v>82</v>
      </c>
      <c r="G36" s="35">
        <v>73</v>
      </c>
      <c r="H36" s="35">
        <v>66</v>
      </c>
      <c r="I36" s="35">
        <v>61</v>
      </c>
      <c r="J36" s="37">
        <v>59</v>
      </c>
      <c r="K36" s="54">
        <v>53</v>
      </c>
      <c r="L36" s="54">
        <v>47</v>
      </c>
      <c r="M36" s="54">
        <v>40</v>
      </c>
      <c r="N36" s="54">
        <v>41</v>
      </c>
      <c r="O36" s="54">
        <v>46</v>
      </c>
      <c r="P36" s="54">
        <v>48</v>
      </c>
      <c r="Q36" s="54">
        <v>47</v>
      </c>
      <c r="R36" s="54">
        <f t="shared" si="2"/>
        <v>-1</v>
      </c>
      <c r="S36" s="55">
        <f t="shared" si="3"/>
        <v>-2.083333333333337E-2</v>
      </c>
      <c r="T36" s="1"/>
    </row>
    <row r="37" spans="1:20" s="51" customFormat="1" ht="15" customHeight="1" x14ac:dyDescent="0.25">
      <c r="A37" s="94">
        <v>2212</v>
      </c>
      <c r="B37" s="39" t="s">
        <v>430</v>
      </c>
      <c r="C37" s="36">
        <v>41</v>
      </c>
      <c r="D37" s="35">
        <v>44</v>
      </c>
      <c r="E37" s="35">
        <v>48</v>
      </c>
      <c r="F37" s="36">
        <v>46</v>
      </c>
      <c r="G37" s="35">
        <v>45</v>
      </c>
      <c r="H37" s="35">
        <v>50</v>
      </c>
      <c r="I37" s="35">
        <v>53</v>
      </c>
      <c r="J37" s="37">
        <v>52</v>
      </c>
      <c r="K37" s="54">
        <v>53</v>
      </c>
      <c r="L37" s="54">
        <v>57</v>
      </c>
      <c r="M37" s="54">
        <v>55</v>
      </c>
      <c r="N37" s="54">
        <v>48</v>
      </c>
      <c r="O37" s="54">
        <v>47</v>
      </c>
      <c r="P37" s="54">
        <v>44</v>
      </c>
      <c r="Q37" s="54">
        <v>43</v>
      </c>
      <c r="R37" s="54">
        <f t="shared" si="2"/>
        <v>-1</v>
      </c>
      <c r="S37" s="55">
        <f t="shared" si="3"/>
        <v>-2.2727272727272707E-2</v>
      </c>
      <c r="T37" s="1"/>
    </row>
    <row r="38" spans="1:20" s="51" customFormat="1" ht="15" customHeight="1" x14ac:dyDescent="0.25">
      <c r="A38" s="94">
        <v>2187</v>
      </c>
      <c r="B38" s="39" t="s">
        <v>453</v>
      </c>
      <c r="C38" s="36">
        <v>40</v>
      </c>
      <c r="D38" s="35">
        <v>36</v>
      </c>
      <c r="E38" s="35">
        <v>41</v>
      </c>
      <c r="F38" s="36">
        <v>43</v>
      </c>
      <c r="G38" s="35">
        <v>41</v>
      </c>
      <c r="H38" s="35">
        <v>41</v>
      </c>
      <c r="I38" s="35">
        <v>42</v>
      </c>
      <c r="J38" s="37">
        <v>47</v>
      </c>
      <c r="K38" s="54">
        <v>46</v>
      </c>
      <c r="L38" s="54">
        <v>45</v>
      </c>
      <c r="M38" s="54">
        <v>45</v>
      </c>
      <c r="N38" s="54">
        <v>45</v>
      </c>
      <c r="O38" s="54">
        <v>46</v>
      </c>
      <c r="P38" s="54">
        <v>43</v>
      </c>
      <c r="Q38" s="54">
        <v>42</v>
      </c>
      <c r="R38" s="54">
        <f t="shared" si="2"/>
        <v>-1</v>
      </c>
      <c r="S38" s="55">
        <f t="shared" si="3"/>
        <v>-2.3255813953488413E-2</v>
      </c>
      <c r="T38" s="1"/>
    </row>
    <row r="39" spans="1:20" s="51" customFormat="1" ht="15" customHeight="1" x14ac:dyDescent="0.25">
      <c r="A39" s="94">
        <v>2199</v>
      </c>
      <c r="B39" s="39" t="s">
        <v>460</v>
      </c>
      <c r="C39" s="36">
        <v>79</v>
      </c>
      <c r="D39" s="35">
        <v>76</v>
      </c>
      <c r="E39" s="35">
        <v>65</v>
      </c>
      <c r="F39" s="36">
        <v>68</v>
      </c>
      <c r="G39" s="35">
        <v>61</v>
      </c>
      <c r="H39" s="35">
        <v>51</v>
      </c>
      <c r="I39" s="35">
        <v>55</v>
      </c>
      <c r="J39" s="37">
        <v>51</v>
      </c>
      <c r="K39" s="54">
        <v>54</v>
      </c>
      <c r="L39" s="54">
        <v>45</v>
      </c>
      <c r="M39" s="54">
        <v>36</v>
      </c>
      <c r="N39" s="54">
        <v>32</v>
      </c>
      <c r="O39" s="54">
        <v>35</v>
      </c>
      <c r="P39" s="54">
        <v>30</v>
      </c>
      <c r="Q39" s="54">
        <v>29</v>
      </c>
      <c r="R39" s="54">
        <f t="shared" si="2"/>
        <v>-1</v>
      </c>
      <c r="S39" s="55">
        <f t="shared" si="3"/>
        <v>-3.3333333333333326E-2</v>
      </c>
      <c r="T39" s="1"/>
    </row>
    <row r="40" spans="1:20" s="51" customFormat="1" ht="15" customHeight="1" x14ac:dyDescent="0.25">
      <c r="A40" s="94">
        <v>2180</v>
      </c>
      <c r="B40" s="38" t="s">
        <v>421</v>
      </c>
      <c r="C40" s="36">
        <v>25</v>
      </c>
      <c r="D40" s="35">
        <v>22</v>
      </c>
      <c r="E40" s="35">
        <v>22</v>
      </c>
      <c r="F40" s="36">
        <v>26</v>
      </c>
      <c r="G40" s="35">
        <v>27</v>
      </c>
      <c r="H40" s="35">
        <v>25</v>
      </c>
      <c r="I40" s="35">
        <v>26</v>
      </c>
      <c r="J40" s="37">
        <v>25</v>
      </c>
      <c r="K40" s="54">
        <v>23</v>
      </c>
      <c r="L40" s="54">
        <v>26</v>
      </c>
      <c r="M40" s="54">
        <v>21</v>
      </c>
      <c r="N40" s="54">
        <v>21</v>
      </c>
      <c r="O40" s="54">
        <v>24</v>
      </c>
      <c r="P40" s="54">
        <v>25</v>
      </c>
      <c r="Q40" s="54">
        <v>24</v>
      </c>
      <c r="R40" s="54">
        <f t="shared" si="2"/>
        <v>-1</v>
      </c>
      <c r="S40" s="55">
        <f t="shared" si="3"/>
        <v>-4.0000000000000036E-2</v>
      </c>
      <c r="T40" s="1"/>
    </row>
    <row r="41" spans="1:20" s="51" customFormat="1" ht="15" customHeight="1" x14ac:dyDescent="0.25">
      <c r="A41" s="94">
        <v>2211</v>
      </c>
      <c r="B41" s="38" t="s">
        <v>1583</v>
      </c>
      <c r="C41" s="36">
        <v>22</v>
      </c>
      <c r="D41" s="35">
        <v>22</v>
      </c>
      <c r="E41" s="35">
        <v>21</v>
      </c>
      <c r="F41" s="36">
        <v>15</v>
      </c>
      <c r="G41" s="35">
        <v>12</v>
      </c>
      <c r="H41" s="35">
        <v>15</v>
      </c>
      <c r="I41" s="35">
        <v>12</v>
      </c>
      <c r="J41" s="37">
        <v>14</v>
      </c>
      <c r="K41" s="54">
        <v>13</v>
      </c>
      <c r="L41" s="54">
        <v>25</v>
      </c>
      <c r="M41" s="54">
        <v>26</v>
      </c>
      <c r="N41" s="54">
        <v>26</v>
      </c>
      <c r="O41" s="54">
        <v>27</v>
      </c>
      <c r="P41" s="54">
        <v>23</v>
      </c>
      <c r="Q41" s="54">
        <v>22</v>
      </c>
      <c r="R41" s="54">
        <f t="shared" si="2"/>
        <v>-1</v>
      </c>
      <c r="S41" s="55">
        <f t="shared" si="3"/>
        <v>-4.3478260869565188E-2</v>
      </c>
      <c r="T41" s="1" t="s">
        <v>1582</v>
      </c>
    </row>
    <row r="42" spans="1:20" s="51" customFormat="1" ht="15" customHeight="1" x14ac:dyDescent="0.25">
      <c r="A42" s="94">
        <v>2208</v>
      </c>
      <c r="B42" s="39" t="s">
        <v>428</v>
      </c>
      <c r="C42" s="36">
        <v>41</v>
      </c>
      <c r="D42" s="35">
        <v>46</v>
      </c>
      <c r="E42" s="35">
        <v>49</v>
      </c>
      <c r="F42" s="36">
        <v>54</v>
      </c>
      <c r="G42" s="35">
        <v>56</v>
      </c>
      <c r="H42" s="35">
        <v>50</v>
      </c>
      <c r="I42" s="35">
        <v>58</v>
      </c>
      <c r="J42" s="37">
        <v>59</v>
      </c>
      <c r="K42" s="54">
        <v>49</v>
      </c>
      <c r="L42" s="54">
        <v>31</v>
      </c>
      <c r="M42" s="54">
        <v>27</v>
      </c>
      <c r="N42" s="54">
        <v>35</v>
      </c>
      <c r="O42" s="54">
        <v>34</v>
      </c>
      <c r="P42" s="54">
        <v>35</v>
      </c>
      <c r="Q42" s="54">
        <v>33</v>
      </c>
      <c r="R42" s="54">
        <f t="shared" si="2"/>
        <v>-2</v>
      </c>
      <c r="S42" s="55">
        <f t="shared" si="3"/>
        <v>-5.7142857142857162E-2</v>
      </c>
      <c r="T42" s="1"/>
    </row>
    <row r="43" spans="1:20" s="51" customFormat="1" ht="15" customHeight="1" x14ac:dyDescent="0.25">
      <c r="A43" s="94">
        <v>2224</v>
      </c>
      <c r="B43" s="38" t="s">
        <v>449</v>
      </c>
      <c r="C43" s="36">
        <v>69</v>
      </c>
      <c r="D43" s="35">
        <v>70</v>
      </c>
      <c r="E43" s="35">
        <v>61</v>
      </c>
      <c r="F43" s="36">
        <v>58</v>
      </c>
      <c r="G43" s="35">
        <v>58</v>
      </c>
      <c r="H43" s="35">
        <v>59</v>
      </c>
      <c r="I43" s="35">
        <v>61</v>
      </c>
      <c r="J43" s="37">
        <v>57</v>
      </c>
      <c r="K43" s="54">
        <v>63</v>
      </c>
      <c r="L43" s="54">
        <v>48</v>
      </c>
      <c r="M43" s="54">
        <v>43</v>
      </c>
      <c r="N43" s="54">
        <v>35</v>
      </c>
      <c r="O43" s="54">
        <v>45</v>
      </c>
      <c r="P43" s="54">
        <v>48</v>
      </c>
      <c r="Q43" s="54">
        <v>45</v>
      </c>
      <c r="R43" s="54">
        <f t="shared" si="2"/>
        <v>-3</v>
      </c>
      <c r="S43" s="55">
        <f t="shared" si="3"/>
        <v>-6.25E-2</v>
      </c>
      <c r="T43" s="1"/>
    </row>
    <row r="44" spans="1:20" s="51" customFormat="1" ht="15" customHeight="1" x14ac:dyDescent="0.25">
      <c r="A44" s="94">
        <v>2198</v>
      </c>
      <c r="B44" s="38" t="s">
        <v>432</v>
      </c>
      <c r="C44" s="36">
        <v>44</v>
      </c>
      <c r="D44" s="35">
        <v>47</v>
      </c>
      <c r="E44" s="35">
        <v>47</v>
      </c>
      <c r="F44" s="36">
        <v>52</v>
      </c>
      <c r="G44" s="35">
        <v>55</v>
      </c>
      <c r="H44" s="35">
        <v>54</v>
      </c>
      <c r="I44" s="35">
        <v>57</v>
      </c>
      <c r="J44" s="37">
        <v>59</v>
      </c>
      <c r="K44" s="54">
        <v>58</v>
      </c>
      <c r="L44" s="54">
        <v>55</v>
      </c>
      <c r="M44" s="54">
        <v>52</v>
      </c>
      <c r="N44" s="54">
        <v>58</v>
      </c>
      <c r="O44" s="54">
        <v>48</v>
      </c>
      <c r="P44" s="54">
        <v>44</v>
      </c>
      <c r="Q44" s="54">
        <v>41</v>
      </c>
      <c r="R44" s="54">
        <f t="shared" si="2"/>
        <v>-3</v>
      </c>
      <c r="S44" s="55">
        <f t="shared" si="3"/>
        <v>-6.8181818181818232E-2</v>
      </c>
      <c r="T44" s="1"/>
    </row>
    <row r="45" spans="1:20" s="244" customFormat="1" ht="15" customHeight="1" x14ac:dyDescent="0.25">
      <c r="A45" s="94">
        <v>27354</v>
      </c>
      <c r="B45" s="38" t="s">
        <v>425</v>
      </c>
      <c r="C45" s="36">
        <v>25</v>
      </c>
      <c r="D45" s="35">
        <v>23</v>
      </c>
      <c r="E45" s="35">
        <v>26</v>
      </c>
      <c r="F45" s="36">
        <v>26</v>
      </c>
      <c r="G45" s="35">
        <v>26</v>
      </c>
      <c r="H45" s="35">
        <v>26</v>
      </c>
      <c r="I45" s="35">
        <v>27</v>
      </c>
      <c r="J45" s="37">
        <v>30</v>
      </c>
      <c r="K45" s="54">
        <v>25</v>
      </c>
      <c r="L45" s="54">
        <v>24</v>
      </c>
      <c r="M45" s="54">
        <v>23</v>
      </c>
      <c r="N45" s="54">
        <v>22</v>
      </c>
      <c r="O45" s="54">
        <v>24</v>
      </c>
      <c r="P45" s="54">
        <v>22</v>
      </c>
      <c r="Q45" s="54">
        <v>20</v>
      </c>
      <c r="R45" s="54">
        <f t="shared" si="2"/>
        <v>-2</v>
      </c>
      <c r="S45" s="55">
        <f t="shared" si="3"/>
        <v>-9.0909090909090939E-2</v>
      </c>
      <c r="T45" s="1"/>
    </row>
    <row r="46" spans="1:20" s="51" customFormat="1" ht="15" customHeight="1" x14ac:dyDescent="0.25">
      <c r="A46" s="94">
        <v>2197</v>
      </c>
      <c r="B46" s="38" t="s">
        <v>454</v>
      </c>
      <c r="C46" s="36">
        <v>93</v>
      </c>
      <c r="D46" s="35">
        <v>86</v>
      </c>
      <c r="E46" s="35">
        <v>87</v>
      </c>
      <c r="F46" s="36">
        <v>87</v>
      </c>
      <c r="G46" s="35">
        <v>80</v>
      </c>
      <c r="H46" s="35">
        <v>77</v>
      </c>
      <c r="I46" s="35">
        <v>77</v>
      </c>
      <c r="J46" s="37">
        <v>67</v>
      </c>
      <c r="K46" s="54">
        <v>66</v>
      </c>
      <c r="L46" s="54">
        <v>63</v>
      </c>
      <c r="M46" s="54">
        <v>55</v>
      </c>
      <c r="N46" s="54">
        <v>54</v>
      </c>
      <c r="O46" s="54">
        <v>58</v>
      </c>
      <c r="P46" s="54">
        <v>54</v>
      </c>
      <c r="Q46" s="54">
        <v>48</v>
      </c>
      <c r="R46" s="54">
        <f t="shared" si="2"/>
        <v>-6</v>
      </c>
      <c r="S46" s="55">
        <f t="shared" si="3"/>
        <v>-0.11111111111111116</v>
      </c>
      <c r="T46" s="1"/>
    </row>
    <row r="47" spans="1:20" s="51" customFormat="1" ht="15" customHeight="1" x14ac:dyDescent="0.25">
      <c r="A47" s="94">
        <v>27230</v>
      </c>
      <c r="B47" s="38" t="s">
        <v>426</v>
      </c>
      <c r="C47" s="36">
        <v>38</v>
      </c>
      <c r="D47" s="35">
        <v>43</v>
      </c>
      <c r="E47" s="35">
        <v>42</v>
      </c>
      <c r="F47" s="36">
        <v>40</v>
      </c>
      <c r="G47" s="35">
        <v>38</v>
      </c>
      <c r="H47" s="35">
        <v>41</v>
      </c>
      <c r="I47" s="35">
        <v>41</v>
      </c>
      <c r="J47" s="37">
        <v>35</v>
      </c>
      <c r="K47" s="54">
        <v>33</v>
      </c>
      <c r="L47" s="54">
        <v>33</v>
      </c>
      <c r="M47" s="54">
        <v>26</v>
      </c>
      <c r="N47" s="54">
        <v>24</v>
      </c>
      <c r="O47" s="54">
        <v>20</v>
      </c>
      <c r="P47" s="54">
        <v>15</v>
      </c>
      <c r="Q47" s="54">
        <v>13</v>
      </c>
      <c r="R47" s="54">
        <f t="shared" si="2"/>
        <v>-2</v>
      </c>
      <c r="S47" s="55">
        <f t="shared" si="3"/>
        <v>-0.1333333333333333</v>
      </c>
      <c r="T47" s="1"/>
    </row>
    <row r="48" spans="1:20" s="51" customFormat="1" ht="15" customHeight="1" x14ac:dyDescent="0.25">
      <c r="A48" s="94">
        <v>55896</v>
      </c>
      <c r="B48" s="38" t="s">
        <v>1470</v>
      </c>
      <c r="C48" s="36">
        <v>17</v>
      </c>
      <c r="D48" s="35">
        <v>11</v>
      </c>
      <c r="E48" s="35">
        <v>11</v>
      </c>
      <c r="F48" s="36">
        <v>11</v>
      </c>
      <c r="G48" s="35">
        <v>15</v>
      </c>
      <c r="H48" s="35">
        <v>17</v>
      </c>
      <c r="I48" s="35">
        <v>15</v>
      </c>
      <c r="J48" s="37">
        <v>14</v>
      </c>
      <c r="K48" s="54">
        <v>13</v>
      </c>
      <c r="L48" s="54">
        <v>12</v>
      </c>
      <c r="M48" s="54">
        <v>12</v>
      </c>
      <c r="N48" s="54">
        <v>10</v>
      </c>
      <c r="O48" s="54">
        <v>12</v>
      </c>
      <c r="P48" s="54">
        <v>14</v>
      </c>
      <c r="Q48" s="54">
        <v>12</v>
      </c>
      <c r="R48" s="54">
        <f t="shared" si="2"/>
        <v>-2</v>
      </c>
      <c r="S48" s="55">
        <f t="shared" si="3"/>
        <v>-0.1428571428571429</v>
      </c>
      <c r="T48" s="1"/>
    </row>
    <row r="49" spans="1:25" s="51" customFormat="1" ht="15" customHeight="1" x14ac:dyDescent="0.25">
      <c r="A49" s="94">
        <v>2203</v>
      </c>
      <c r="B49" s="38" t="s">
        <v>1232</v>
      </c>
      <c r="C49" s="36">
        <v>28</v>
      </c>
      <c r="D49" s="35">
        <v>27</v>
      </c>
      <c r="E49" s="35">
        <v>29</v>
      </c>
      <c r="F49" s="36">
        <v>28</v>
      </c>
      <c r="G49" s="35">
        <v>30</v>
      </c>
      <c r="H49" s="35">
        <v>29</v>
      </c>
      <c r="I49" s="35">
        <v>30</v>
      </c>
      <c r="J49" s="37">
        <v>32</v>
      </c>
      <c r="K49" s="54">
        <v>27</v>
      </c>
      <c r="L49" s="54">
        <v>24</v>
      </c>
      <c r="M49" s="54">
        <v>24</v>
      </c>
      <c r="N49" s="54">
        <v>27</v>
      </c>
      <c r="O49" s="54">
        <v>26</v>
      </c>
      <c r="P49" s="54">
        <v>24</v>
      </c>
      <c r="Q49" s="54">
        <v>19</v>
      </c>
      <c r="R49" s="54">
        <f t="shared" si="2"/>
        <v>-5</v>
      </c>
      <c r="S49" s="55">
        <f t="shared" si="3"/>
        <v>-0.20833333333333337</v>
      </c>
      <c r="T49" s="1"/>
    </row>
    <row r="50" spans="1:25" s="51" customFormat="1" ht="15" customHeight="1" x14ac:dyDescent="0.25">
      <c r="A50" s="94">
        <v>2202</v>
      </c>
      <c r="B50" s="38" t="s">
        <v>1549</v>
      </c>
      <c r="C50" s="36">
        <v>37</v>
      </c>
      <c r="D50" s="35">
        <v>31</v>
      </c>
      <c r="E50" s="35">
        <v>36</v>
      </c>
      <c r="F50" s="36">
        <v>32</v>
      </c>
      <c r="G50" s="35">
        <v>31</v>
      </c>
      <c r="H50" s="35">
        <v>30</v>
      </c>
      <c r="I50" s="35">
        <v>29</v>
      </c>
      <c r="J50" s="37">
        <v>26</v>
      </c>
      <c r="K50" s="242">
        <v>22</v>
      </c>
      <c r="L50" s="242">
        <v>21</v>
      </c>
      <c r="M50" s="242">
        <v>19</v>
      </c>
      <c r="N50" s="242">
        <v>16</v>
      </c>
      <c r="O50" s="242">
        <v>19</v>
      </c>
      <c r="P50" s="54">
        <v>19</v>
      </c>
      <c r="Q50" s="54">
        <v>15</v>
      </c>
      <c r="R50" s="242">
        <f t="shared" si="2"/>
        <v>-4</v>
      </c>
      <c r="S50" s="243">
        <f t="shared" si="3"/>
        <v>-0.21052631578947367</v>
      </c>
      <c r="T50" s="1"/>
    </row>
    <row r="51" spans="1:25" s="51" customFormat="1" ht="15" customHeight="1" x14ac:dyDescent="0.25">
      <c r="A51" s="94">
        <v>2181</v>
      </c>
      <c r="B51" s="38" t="s">
        <v>419</v>
      </c>
      <c r="C51" s="36">
        <v>21</v>
      </c>
      <c r="D51" s="35">
        <v>21</v>
      </c>
      <c r="E51" s="35">
        <v>20</v>
      </c>
      <c r="F51" s="36">
        <v>18</v>
      </c>
      <c r="G51" s="35">
        <v>14</v>
      </c>
      <c r="H51" s="35">
        <v>11</v>
      </c>
      <c r="I51" s="35">
        <v>12</v>
      </c>
      <c r="J51" s="37">
        <v>10</v>
      </c>
      <c r="K51" s="54">
        <v>10</v>
      </c>
      <c r="L51" s="54">
        <v>12</v>
      </c>
      <c r="M51" s="54">
        <v>12</v>
      </c>
      <c r="N51" s="54">
        <v>12</v>
      </c>
      <c r="O51" s="54">
        <v>11</v>
      </c>
      <c r="P51" s="54">
        <v>6</v>
      </c>
      <c r="Q51" s="54">
        <v>4</v>
      </c>
      <c r="R51" s="54">
        <f t="shared" si="2"/>
        <v>-2</v>
      </c>
      <c r="S51" s="55">
        <f t="shared" si="3"/>
        <v>-0.33333333333333337</v>
      </c>
      <c r="T51" s="277"/>
    </row>
    <row r="52" spans="1:25" s="51" customFormat="1" ht="15" customHeight="1" x14ac:dyDescent="0.25">
      <c r="A52" s="94"/>
      <c r="C52" s="36"/>
      <c r="D52" s="35"/>
      <c r="E52" s="35"/>
      <c r="F52" s="36"/>
      <c r="G52" s="35"/>
      <c r="H52" s="35"/>
      <c r="I52" s="35"/>
      <c r="J52" s="37"/>
      <c r="K52" s="54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5" customHeight="1" x14ac:dyDescent="0.25">
      <c r="A53" s="94"/>
      <c r="C53" s="36"/>
      <c r="D53" s="35"/>
      <c r="E53" s="35"/>
      <c r="F53" s="36"/>
      <c r="G53" s="35"/>
      <c r="H53" s="35"/>
      <c r="I53" s="35"/>
      <c r="J53" s="37"/>
      <c r="K53" s="54"/>
      <c r="L53" s="54"/>
      <c r="M53" s="54"/>
      <c r="N53" s="54"/>
      <c r="O53" s="54"/>
      <c r="P53" s="54"/>
      <c r="Q53" s="54"/>
      <c r="R53" s="54"/>
      <c r="S53" s="55"/>
      <c r="T53" s="1"/>
    </row>
    <row r="54" spans="1:25" s="51" customFormat="1" ht="15" customHeight="1" x14ac:dyDescent="0.25">
      <c r="A54" s="94"/>
      <c r="C54" s="36"/>
      <c r="D54" s="35"/>
      <c r="E54" s="35"/>
      <c r="F54" s="36"/>
      <c r="G54" s="35"/>
      <c r="H54" s="35"/>
      <c r="I54" s="35"/>
      <c r="J54" s="37"/>
      <c r="K54" s="54"/>
      <c r="L54" s="54"/>
      <c r="M54" s="54"/>
      <c r="N54" s="54"/>
      <c r="O54" s="54"/>
      <c r="P54" s="54"/>
      <c r="Q54" s="54"/>
      <c r="R54" s="54"/>
      <c r="S54" s="55"/>
      <c r="T54" s="1"/>
    </row>
    <row r="55" spans="1:25" s="51" customFormat="1" ht="15" x14ac:dyDescent="0.25">
      <c r="A55" s="93">
        <v>2178</v>
      </c>
      <c r="B55" s="40" t="s">
        <v>422</v>
      </c>
      <c r="C55" s="36">
        <v>18</v>
      </c>
      <c r="D55" s="35">
        <v>16</v>
      </c>
      <c r="E55" s="54">
        <v>12</v>
      </c>
      <c r="F55" s="54">
        <v>14</v>
      </c>
      <c r="G55" s="54">
        <v>14</v>
      </c>
      <c r="H55" s="54">
        <v>12</v>
      </c>
      <c r="I55" s="54">
        <v>12</v>
      </c>
      <c r="J55" s="97">
        <v>11</v>
      </c>
      <c r="K55" s="35">
        <v>12</v>
      </c>
      <c r="L55" s="54">
        <v>13</v>
      </c>
      <c r="M55" s="54">
        <v>13</v>
      </c>
      <c r="N55" s="54">
        <v>0</v>
      </c>
      <c r="O55" s="54"/>
      <c r="P55" s="54"/>
      <c r="Q55" s="54"/>
      <c r="R55" s="54"/>
      <c r="S55" s="55"/>
      <c r="T55" s="1"/>
      <c r="V55" s="236"/>
      <c r="W55" s="236"/>
      <c r="X55" s="236"/>
      <c r="Y55" s="236"/>
    </row>
    <row r="56" spans="1:25" s="51" customFormat="1" ht="15" x14ac:dyDescent="0.25">
      <c r="A56" s="93"/>
      <c r="B56" s="40" t="s">
        <v>462</v>
      </c>
      <c r="C56" s="36">
        <v>17</v>
      </c>
      <c r="D56" s="35">
        <v>5</v>
      </c>
      <c r="E56" s="54">
        <v>0</v>
      </c>
      <c r="F56" s="54"/>
      <c r="G56" s="54"/>
      <c r="H56" s="54"/>
      <c r="I56" s="54"/>
      <c r="J56" s="97"/>
      <c r="K56" s="35"/>
      <c r="L56" s="54"/>
      <c r="M56" s="54"/>
      <c r="N56" s="54"/>
      <c r="O56" s="54"/>
      <c r="P56" s="54"/>
      <c r="Q56" s="54"/>
      <c r="R56" s="54"/>
      <c r="S56" s="55"/>
      <c r="T56" s="1"/>
      <c r="V56" s="236"/>
      <c r="W56" s="236"/>
      <c r="X56" s="236"/>
      <c r="Y56" s="236"/>
    </row>
    <row r="57" spans="1:25" s="51" customFormat="1" ht="15" x14ac:dyDescent="0.25">
      <c r="A57" s="93">
        <v>2216</v>
      </c>
      <c r="B57" s="40" t="s">
        <v>441</v>
      </c>
      <c r="C57" s="36">
        <v>14</v>
      </c>
      <c r="D57" s="35">
        <v>17</v>
      </c>
      <c r="E57" s="35">
        <v>16</v>
      </c>
      <c r="F57" s="36">
        <v>16</v>
      </c>
      <c r="G57" s="35">
        <v>17</v>
      </c>
      <c r="H57" s="35">
        <v>15</v>
      </c>
      <c r="I57" s="35">
        <v>17</v>
      </c>
      <c r="J57" s="37">
        <v>15</v>
      </c>
      <c r="K57" s="54">
        <v>11</v>
      </c>
      <c r="L57" s="54">
        <v>8</v>
      </c>
      <c r="M57" s="54">
        <v>0</v>
      </c>
      <c r="N57" s="54"/>
      <c r="O57" s="54"/>
      <c r="P57" s="54"/>
      <c r="Q57" s="54"/>
      <c r="R57" s="54"/>
      <c r="S57" s="55"/>
      <c r="T57" s="277" t="s">
        <v>1511</v>
      </c>
      <c r="V57" s="236"/>
      <c r="W57" s="236"/>
      <c r="X57" s="236"/>
      <c r="Y57" s="236"/>
    </row>
    <row r="58" spans="1:25" s="51" customFormat="1" ht="15" customHeight="1" x14ac:dyDescent="0.25">
      <c r="A58" s="94"/>
      <c r="B58" s="40" t="s">
        <v>1449</v>
      </c>
      <c r="C58" s="36">
        <v>19</v>
      </c>
      <c r="D58" s="35">
        <v>21</v>
      </c>
      <c r="E58" s="35">
        <v>18</v>
      </c>
      <c r="F58" s="36">
        <v>18</v>
      </c>
      <c r="G58" s="35">
        <v>18</v>
      </c>
      <c r="H58" s="35">
        <v>19</v>
      </c>
      <c r="I58" s="35">
        <v>17</v>
      </c>
      <c r="J58" s="36">
        <v>14</v>
      </c>
      <c r="K58" s="54">
        <v>0</v>
      </c>
      <c r="L58" s="54"/>
      <c r="M58" s="54"/>
      <c r="N58" s="54"/>
      <c r="O58" s="54"/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5" customHeight="1" x14ac:dyDescent="0.25">
      <c r="A59" s="93"/>
      <c r="B59" s="40" t="s">
        <v>463</v>
      </c>
      <c r="C59" s="36">
        <v>30</v>
      </c>
      <c r="D59" s="35">
        <v>28</v>
      </c>
      <c r="E59" s="35">
        <v>28</v>
      </c>
      <c r="F59" s="36">
        <v>31</v>
      </c>
      <c r="G59" s="35">
        <v>23</v>
      </c>
      <c r="H59" s="35">
        <v>59</v>
      </c>
      <c r="I59" s="54">
        <v>0</v>
      </c>
      <c r="J59" s="35"/>
      <c r="K59" s="35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customHeight="1" x14ac:dyDescent="0.25">
      <c r="A60" s="93"/>
      <c r="B60" s="40" t="s">
        <v>464</v>
      </c>
      <c r="C60" s="36">
        <v>26</v>
      </c>
      <c r="D60" s="35">
        <v>25</v>
      </c>
      <c r="E60" s="35">
        <v>21</v>
      </c>
      <c r="F60" s="36">
        <v>21</v>
      </c>
      <c r="G60" s="35">
        <v>22</v>
      </c>
      <c r="H60" s="35">
        <v>21</v>
      </c>
      <c r="I60" s="35">
        <v>20</v>
      </c>
      <c r="J60" s="35">
        <v>0</v>
      </c>
      <c r="K60" s="35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x14ac:dyDescent="0.25">
      <c r="A61" s="50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9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5" customHeight="1" x14ac:dyDescent="0.25">
      <c r="A63" s="93"/>
      <c r="B63" s="41" t="s">
        <v>1476</v>
      </c>
      <c r="C63" s="54">
        <f>SUM(C3:C62)</f>
        <v>2860</v>
      </c>
      <c r="D63" s="57">
        <f>SUM(D$3:D62)</f>
        <v>2866</v>
      </c>
      <c r="E63" s="57">
        <f>SUM(E$3:E62)</f>
        <v>2760</v>
      </c>
      <c r="F63" s="57">
        <f>SUM(F$3:F62)</f>
        <v>2752</v>
      </c>
      <c r="G63" s="57">
        <f>SUM(G$3:G62)</f>
        <v>2757</v>
      </c>
      <c r="H63" s="57">
        <f>SUM(H$3:H62)</f>
        <v>2687</v>
      </c>
      <c r="I63" s="57">
        <f>SUM(I$3:I62)</f>
        <v>2629</v>
      </c>
      <c r="J63" s="57">
        <f>SUM(J$3:J62)</f>
        <v>2474</v>
      </c>
      <c r="K63" s="57">
        <f>SUM(K$3:K62)</f>
        <v>2346</v>
      </c>
      <c r="L63" s="57">
        <f>SUM(L$3:L62)</f>
        <v>2214</v>
      </c>
      <c r="M63" s="57">
        <f>SUM(M$3:M62)</f>
        <v>1993</v>
      </c>
      <c r="N63" s="57">
        <v>1921</v>
      </c>
      <c r="O63" s="57">
        <v>1864</v>
      </c>
      <c r="P63" s="57">
        <f>SUM(P$3:P62)</f>
        <v>1801</v>
      </c>
      <c r="Q63" s="57">
        <f>SUM(Q$3:Q62)</f>
        <v>1854</v>
      </c>
      <c r="R63" s="54">
        <f>SUM(R$3:R62)</f>
        <v>53</v>
      </c>
      <c r="S63" s="55">
        <f>(Q63/P63)-1</f>
        <v>2.9428095502498586E-2</v>
      </c>
      <c r="T63" s="1"/>
      <c r="V63" s="236"/>
      <c r="W63" s="236"/>
      <c r="X63" s="236"/>
      <c r="Y63" s="236"/>
    </row>
    <row r="64" spans="1:25" s="51" customFormat="1" ht="15" customHeight="1" x14ac:dyDescent="0.25">
      <c r="A64" s="93"/>
      <c r="C64" s="54"/>
      <c r="D64" s="54">
        <f t="shared" ref="D64:L64" si="4">D63-C63</f>
        <v>6</v>
      </c>
      <c r="E64" s="54">
        <f t="shared" si="4"/>
        <v>-106</v>
      </c>
      <c r="F64" s="54">
        <f t="shared" si="4"/>
        <v>-8</v>
      </c>
      <c r="G64" s="54">
        <f t="shared" si="4"/>
        <v>5</v>
      </c>
      <c r="H64" s="54">
        <f t="shared" si="4"/>
        <v>-70</v>
      </c>
      <c r="I64" s="54">
        <f t="shared" si="4"/>
        <v>-58</v>
      </c>
      <c r="J64" s="54">
        <f t="shared" si="4"/>
        <v>-155</v>
      </c>
      <c r="K64" s="54">
        <f t="shared" si="4"/>
        <v>-128</v>
      </c>
      <c r="L64" s="54">
        <f t="shared" si="4"/>
        <v>-132</v>
      </c>
      <c r="M64" s="54">
        <f>M63-L63</f>
        <v>-221</v>
      </c>
      <c r="N64" s="54">
        <f>N63-M63</f>
        <v>-72</v>
      </c>
      <c r="O64" s="54">
        <f>O63-M63</f>
        <v>-129</v>
      </c>
      <c r="P64" s="54">
        <f>P63-O63</f>
        <v>-63</v>
      </c>
      <c r="Q64" s="54">
        <f>Q63-P63</f>
        <v>53</v>
      </c>
      <c r="R64" s="54"/>
      <c r="S64" s="55"/>
      <c r="T64" s="1"/>
    </row>
    <row r="65" spans="1:20" s="51" customFormat="1" ht="15" customHeight="1" x14ac:dyDescent="0.25">
      <c r="A65" s="93"/>
      <c r="B65" s="151" t="s">
        <v>1407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5"/>
      <c r="T65" s="1"/>
    </row>
    <row r="66" spans="1:20" s="51" customFormat="1" ht="15" x14ac:dyDescent="0.25">
      <c r="A66" s="93"/>
      <c r="B66" s="345" t="s">
        <v>1408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0"/>
      <c r="T66" s="1"/>
    </row>
    <row r="67" spans="1:20" s="51" customFormat="1" ht="15" x14ac:dyDescent="0.25">
      <c r="A67" s="93"/>
      <c r="B67" s="346" t="s">
        <v>1409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0"/>
      <c r="T67" s="1"/>
    </row>
    <row r="68" spans="1:20" s="51" customFormat="1" ht="15" x14ac:dyDescent="0.25">
      <c r="A68" s="93"/>
      <c r="B68" s="347" t="s">
        <v>1410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0"/>
      <c r="T68" s="1"/>
    </row>
    <row r="69" spans="1:20" s="51" customFormat="1" ht="15" x14ac:dyDescent="0.25">
      <c r="A69" s="93"/>
      <c r="B69" s="348" t="s">
        <v>1411</v>
      </c>
      <c r="C69" s="95"/>
      <c r="D69" s="96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1"/>
    </row>
    <row r="70" spans="1:20" s="51" customFormat="1" ht="15" x14ac:dyDescent="0.25">
      <c r="A70" s="93"/>
      <c r="B70" s="349" t="s">
        <v>1412</v>
      </c>
      <c r="C70" s="95"/>
      <c r="D70" s="96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1"/>
    </row>
    <row r="71" spans="1:20" s="51" customFormat="1" ht="15" x14ac:dyDescent="0.25">
      <c r="A71" s="93"/>
      <c r="B71" s="230" t="s">
        <v>1520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1"/>
    </row>
    <row r="72" spans="1:20" s="51" customFormat="1" ht="15" x14ac:dyDescent="0.25">
      <c r="A72" s="50"/>
      <c r="B72" s="353" t="s">
        <v>1623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1"/>
    </row>
    <row r="73" spans="1:20" x14ac:dyDescent="0.2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T73" s="1"/>
    </row>
    <row r="74" spans="1:20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46"/>
    </row>
    <row r="75" spans="1:20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</row>
    <row r="76" spans="1:20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20" x14ac:dyDescent="0.2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20" x14ac:dyDescent="0.2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</row>
    <row r="79" spans="1:20" x14ac:dyDescent="0.2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</row>
    <row r="80" spans="1:20" x14ac:dyDescent="0.2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</row>
    <row r="81" spans="3:18" x14ac:dyDescent="0.2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</row>
    <row r="82" spans="3:18" x14ac:dyDescent="0.2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3:18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3:18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</row>
    <row r="85" spans="3:18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</row>
    <row r="86" spans="3:18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</row>
    <row r="87" spans="3:18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3:18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3:18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3:18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3:18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3:18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3:18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3:18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3:18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3:18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mergeCells count="1">
    <mergeCell ref="R1:S1"/>
  </mergeCells>
  <phoneticPr fontId="4" type="noConversion"/>
  <conditionalFormatting sqref="A3:A51">
    <cfRule type="expression" dxfId="81" priority="3">
      <formula>S3&lt;-0.0999</formula>
    </cfRule>
    <cfRule type="expression" dxfId="80" priority="5">
      <formula>Q3&lt;20</formula>
    </cfRule>
  </conditionalFormatting>
  <conditionalFormatting sqref="B3:B51">
    <cfRule type="expression" dxfId="79" priority="7">
      <formula>R3&lt;0</formula>
    </cfRule>
    <cfRule type="expression" dxfId="78" priority="8">
      <formula>R3=0</formula>
    </cfRule>
    <cfRule type="expression" dxfId="77" priority="9">
      <formula>R3&gt;0</formula>
    </cfRule>
  </conditionalFormatting>
  <conditionalFormatting sqref="D63:Q63">
    <cfRule type="expression" dxfId="76" priority="13">
      <formula>D64&lt;0</formula>
    </cfRule>
    <cfRule type="expression" dxfId="75" priority="14">
      <formula>D64=0</formula>
    </cfRule>
    <cfRule type="expression" dxfId="74" priority="15">
      <formula>D64&gt;0</formula>
    </cfRule>
  </conditionalFormatting>
  <conditionalFormatting sqref="Q3:Q51">
    <cfRule type="expression" dxfId="73" priority="2">
      <formula>Q3&lt;20</formula>
    </cfRule>
  </conditionalFormatting>
  <conditionalFormatting sqref="S3:S51">
    <cfRule type="expression" dxfId="72" priority="4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19BF-72A5-40B8-8392-9BF7A4B37D50}">
  <sheetPr codeName="Sheet18">
    <tabColor theme="8" tint="0.79998168889431442"/>
    <pageSetUpPr fitToPage="1"/>
  </sheetPr>
  <dimension ref="A1:Y302"/>
  <sheetViews>
    <sheetView zoomScale="90" zoomScaleNormal="90" zoomScalePageLayoutView="80" workbookViewId="0">
      <selection activeCell="L91" sqref="L91"/>
    </sheetView>
  </sheetViews>
  <sheetFormatPr defaultRowHeight="12.75" x14ac:dyDescent="0.2"/>
  <cols>
    <col min="1" max="1" width="11" style="44" customWidth="1"/>
    <col min="2" max="2" width="42.125" style="1" customWidth="1"/>
    <col min="3" max="3" width="9.5" style="1" customWidth="1"/>
    <col min="4" max="4" width="10.5" style="1" customWidth="1"/>
    <col min="5" max="5" width="10.125" style="1" customWidth="1"/>
    <col min="6" max="7" width="9.875" style="1" customWidth="1"/>
    <col min="8" max="9" width="9.5" style="1" customWidth="1"/>
    <col min="10" max="10" width="9.125" style="1" customWidth="1"/>
    <col min="11" max="11" width="10" style="1" customWidth="1"/>
    <col min="12" max="16" width="11.125" style="1" customWidth="1"/>
    <col min="17" max="17" width="12.125" style="1" customWidth="1"/>
    <col min="18" max="18" width="8.5" style="1" customWidth="1"/>
    <col min="19" max="19" width="8.5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465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86">
        <v>225477</v>
      </c>
      <c r="B3" s="313" t="s">
        <v>1622</v>
      </c>
      <c r="C3" s="36"/>
      <c r="D3" s="35"/>
      <c r="E3" s="35"/>
      <c r="F3" s="36"/>
      <c r="G3" s="35"/>
      <c r="H3" s="35"/>
      <c r="I3" s="35"/>
      <c r="J3" s="37"/>
      <c r="K3" s="54"/>
      <c r="L3" s="54"/>
      <c r="M3" s="54"/>
      <c r="N3" s="54"/>
      <c r="O3" s="54">
        <v>0</v>
      </c>
      <c r="P3" s="54">
        <v>25</v>
      </c>
      <c r="Q3" s="54">
        <v>27</v>
      </c>
      <c r="R3" s="54">
        <f t="shared" ref="R3:R34" si="0">Q3-P3</f>
        <v>2</v>
      </c>
      <c r="S3" s="447" t="s">
        <v>1669</v>
      </c>
      <c r="T3" s="1"/>
    </row>
    <row r="4" spans="1:20" s="51" customFormat="1" ht="15" customHeight="1" x14ac:dyDescent="0.25">
      <c r="A4" s="86">
        <v>81821</v>
      </c>
      <c r="B4" s="33" t="s">
        <v>506</v>
      </c>
      <c r="C4" s="36">
        <v>38</v>
      </c>
      <c r="D4" s="35">
        <v>34</v>
      </c>
      <c r="E4" s="35">
        <v>19</v>
      </c>
      <c r="F4" s="36">
        <v>16</v>
      </c>
      <c r="G4" s="35">
        <v>12</v>
      </c>
      <c r="H4" s="35">
        <v>12</v>
      </c>
      <c r="I4" s="35">
        <v>11</v>
      </c>
      <c r="J4" s="37">
        <v>13</v>
      </c>
      <c r="K4" s="54">
        <v>26</v>
      </c>
      <c r="L4" s="54">
        <v>17</v>
      </c>
      <c r="M4" s="54">
        <v>12</v>
      </c>
      <c r="N4" s="54">
        <v>11</v>
      </c>
      <c r="O4" s="54">
        <v>8</v>
      </c>
      <c r="P4" s="54">
        <v>5</v>
      </c>
      <c r="Q4" s="54">
        <v>9</v>
      </c>
      <c r="R4" s="54">
        <f t="shared" si="0"/>
        <v>4</v>
      </c>
      <c r="S4" s="55">
        <f t="shared" ref="S4:S35" si="1">(Q4/P4)-1</f>
        <v>0.8</v>
      </c>
      <c r="T4" s="1"/>
    </row>
    <row r="5" spans="1:20" s="51" customFormat="1" ht="15" customHeight="1" x14ac:dyDescent="0.25">
      <c r="A5" s="86">
        <v>2260</v>
      </c>
      <c r="B5" s="38" t="s">
        <v>498</v>
      </c>
      <c r="C5" s="36">
        <v>22</v>
      </c>
      <c r="D5" s="35">
        <v>18</v>
      </c>
      <c r="E5" s="35">
        <v>19</v>
      </c>
      <c r="F5" s="36">
        <v>19</v>
      </c>
      <c r="G5" s="35">
        <v>19</v>
      </c>
      <c r="H5" s="35">
        <v>25</v>
      </c>
      <c r="I5" s="35">
        <v>21</v>
      </c>
      <c r="J5" s="37">
        <v>23</v>
      </c>
      <c r="K5" s="54">
        <v>22</v>
      </c>
      <c r="L5" s="54">
        <v>22</v>
      </c>
      <c r="M5" s="54">
        <v>20</v>
      </c>
      <c r="N5" s="54">
        <v>20</v>
      </c>
      <c r="O5" s="54">
        <v>18</v>
      </c>
      <c r="P5" s="54">
        <v>15</v>
      </c>
      <c r="Q5" s="54">
        <v>21</v>
      </c>
      <c r="R5" s="54">
        <f t="shared" si="0"/>
        <v>6</v>
      </c>
      <c r="S5" s="55">
        <f t="shared" si="1"/>
        <v>0.39999999999999991</v>
      </c>
      <c r="T5" s="1"/>
    </row>
    <row r="6" spans="1:20" s="51" customFormat="1" ht="15" customHeight="1" x14ac:dyDescent="0.25">
      <c r="A6" s="86">
        <v>2279</v>
      </c>
      <c r="B6" s="33" t="s">
        <v>479</v>
      </c>
      <c r="C6" s="36">
        <v>39</v>
      </c>
      <c r="D6" s="35">
        <v>39</v>
      </c>
      <c r="E6" s="35">
        <v>39</v>
      </c>
      <c r="F6" s="36">
        <v>36</v>
      </c>
      <c r="G6" s="35">
        <v>43</v>
      </c>
      <c r="H6" s="35">
        <v>44</v>
      </c>
      <c r="I6" s="35">
        <v>46</v>
      </c>
      <c r="J6" s="37">
        <v>41</v>
      </c>
      <c r="K6" s="54">
        <v>38</v>
      </c>
      <c r="L6" s="54">
        <v>36</v>
      </c>
      <c r="M6" s="54">
        <v>37</v>
      </c>
      <c r="N6" s="54">
        <v>42</v>
      </c>
      <c r="O6" s="54">
        <v>33</v>
      </c>
      <c r="P6" s="54">
        <v>17</v>
      </c>
      <c r="Q6" s="54">
        <v>22</v>
      </c>
      <c r="R6" s="54">
        <f t="shared" si="0"/>
        <v>5</v>
      </c>
      <c r="S6" s="55">
        <f t="shared" si="1"/>
        <v>0.29411764705882359</v>
      </c>
      <c r="T6" s="1"/>
    </row>
    <row r="7" spans="1:20" s="51" customFormat="1" ht="15" customHeight="1" x14ac:dyDescent="0.25">
      <c r="A7" s="86">
        <v>88514</v>
      </c>
      <c r="B7" s="38" t="s">
        <v>1477</v>
      </c>
      <c r="C7" s="54"/>
      <c r="D7" s="35"/>
      <c r="E7" s="54"/>
      <c r="F7" s="54"/>
      <c r="G7" s="54"/>
      <c r="H7" s="54"/>
      <c r="I7" s="35">
        <v>20</v>
      </c>
      <c r="J7" s="37">
        <v>24</v>
      </c>
      <c r="K7" s="54">
        <v>18</v>
      </c>
      <c r="L7" s="54">
        <v>18</v>
      </c>
      <c r="M7" s="54">
        <v>17</v>
      </c>
      <c r="N7" s="54">
        <v>16</v>
      </c>
      <c r="O7" s="54">
        <v>15</v>
      </c>
      <c r="P7" s="54">
        <v>14</v>
      </c>
      <c r="Q7" s="54">
        <v>16</v>
      </c>
      <c r="R7" s="54">
        <f t="shared" si="0"/>
        <v>2</v>
      </c>
      <c r="S7" s="55">
        <f t="shared" si="1"/>
        <v>0.14285714285714279</v>
      </c>
      <c r="T7" s="1"/>
    </row>
    <row r="8" spans="1:20" s="51" customFormat="1" ht="15" customHeight="1" x14ac:dyDescent="0.25">
      <c r="A8" s="86">
        <v>2263</v>
      </c>
      <c r="B8" s="38" t="s">
        <v>500</v>
      </c>
      <c r="C8" s="36">
        <v>25</v>
      </c>
      <c r="D8" s="35">
        <v>25</v>
      </c>
      <c r="E8" s="35">
        <v>25</v>
      </c>
      <c r="F8" s="36">
        <v>22</v>
      </c>
      <c r="G8" s="35">
        <v>20</v>
      </c>
      <c r="H8" s="35">
        <v>20</v>
      </c>
      <c r="I8" s="35">
        <v>18</v>
      </c>
      <c r="J8" s="37">
        <v>18</v>
      </c>
      <c r="K8" s="54">
        <v>16</v>
      </c>
      <c r="L8" s="54">
        <v>15</v>
      </c>
      <c r="M8" s="54">
        <v>15</v>
      </c>
      <c r="N8" s="54">
        <v>15</v>
      </c>
      <c r="O8" s="54">
        <v>16</v>
      </c>
      <c r="P8" s="54">
        <v>17</v>
      </c>
      <c r="Q8" s="54">
        <v>19</v>
      </c>
      <c r="R8" s="54">
        <f t="shared" si="0"/>
        <v>2</v>
      </c>
      <c r="S8" s="55">
        <f t="shared" si="1"/>
        <v>0.11764705882352944</v>
      </c>
      <c r="T8" s="1"/>
    </row>
    <row r="9" spans="1:20" s="51" customFormat="1" ht="15" customHeight="1" x14ac:dyDescent="0.25">
      <c r="A9" s="86">
        <v>2264</v>
      </c>
      <c r="B9" s="39" t="s">
        <v>476</v>
      </c>
      <c r="C9" s="36">
        <v>117</v>
      </c>
      <c r="D9" s="35">
        <v>112</v>
      </c>
      <c r="E9" s="35">
        <v>112</v>
      </c>
      <c r="F9" s="36">
        <v>99</v>
      </c>
      <c r="G9" s="35">
        <v>79</v>
      </c>
      <c r="H9" s="35">
        <v>77</v>
      </c>
      <c r="I9" s="35">
        <v>69</v>
      </c>
      <c r="J9" s="37">
        <v>66</v>
      </c>
      <c r="K9" s="54">
        <v>67</v>
      </c>
      <c r="L9" s="54">
        <v>62</v>
      </c>
      <c r="M9" s="54">
        <v>60</v>
      </c>
      <c r="N9" s="54">
        <v>62</v>
      </c>
      <c r="O9" s="54">
        <v>56</v>
      </c>
      <c r="P9" s="54">
        <v>52</v>
      </c>
      <c r="Q9" s="54">
        <v>58</v>
      </c>
      <c r="R9" s="54">
        <f t="shared" si="0"/>
        <v>6</v>
      </c>
      <c r="S9" s="55">
        <f t="shared" si="1"/>
        <v>0.11538461538461542</v>
      </c>
      <c r="T9" s="1"/>
    </row>
    <row r="10" spans="1:20" s="51" customFormat="1" ht="15" customHeight="1" x14ac:dyDescent="0.25">
      <c r="A10" s="86">
        <v>2276</v>
      </c>
      <c r="B10" s="33" t="s">
        <v>517</v>
      </c>
      <c r="C10" s="36">
        <v>55</v>
      </c>
      <c r="D10" s="35">
        <v>48</v>
      </c>
      <c r="E10" s="35">
        <v>48</v>
      </c>
      <c r="F10" s="36">
        <v>52</v>
      </c>
      <c r="G10" s="35">
        <v>49</v>
      </c>
      <c r="H10" s="35">
        <v>48</v>
      </c>
      <c r="I10" s="35">
        <v>43</v>
      </c>
      <c r="J10" s="37">
        <v>42</v>
      </c>
      <c r="K10" s="54">
        <v>43</v>
      </c>
      <c r="L10" s="54">
        <v>41</v>
      </c>
      <c r="M10" s="54">
        <v>35</v>
      </c>
      <c r="N10" s="54">
        <v>31</v>
      </c>
      <c r="O10" s="54">
        <v>33</v>
      </c>
      <c r="P10" s="54">
        <v>35</v>
      </c>
      <c r="Q10" s="54">
        <v>39</v>
      </c>
      <c r="R10" s="54">
        <f t="shared" si="0"/>
        <v>4</v>
      </c>
      <c r="S10" s="55">
        <f t="shared" si="1"/>
        <v>0.11428571428571432</v>
      </c>
      <c r="T10" s="1"/>
    </row>
    <row r="11" spans="1:20" s="51" customFormat="1" ht="15" customHeight="1" x14ac:dyDescent="0.25">
      <c r="A11" s="86">
        <v>84626</v>
      </c>
      <c r="B11" s="89" t="s">
        <v>514</v>
      </c>
      <c r="C11" s="54"/>
      <c r="D11" s="35">
        <v>25</v>
      </c>
      <c r="E11" s="35">
        <v>23</v>
      </c>
      <c r="F11" s="36">
        <v>30</v>
      </c>
      <c r="G11" s="35">
        <v>31</v>
      </c>
      <c r="H11" s="35">
        <v>18</v>
      </c>
      <c r="I11" s="35">
        <v>19</v>
      </c>
      <c r="J11" s="37">
        <v>20</v>
      </c>
      <c r="K11" s="54">
        <v>24</v>
      </c>
      <c r="L11" s="54">
        <v>21</v>
      </c>
      <c r="M11" s="54">
        <v>23</v>
      </c>
      <c r="N11" s="54">
        <v>17</v>
      </c>
      <c r="O11" s="54">
        <v>18</v>
      </c>
      <c r="P11" s="54">
        <v>18</v>
      </c>
      <c r="Q11" s="54">
        <v>20</v>
      </c>
      <c r="R11" s="54">
        <f t="shared" si="0"/>
        <v>2</v>
      </c>
      <c r="S11" s="55">
        <f t="shared" si="1"/>
        <v>0.11111111111111116</v>
      </c>
      <c r="T11" s="1"/>
    </row>
    <row r="12" spans="1:20" s="51" customFormat="1" ht="15" customHeight="1" x14ac:dyDescent="0.25">
      <c r="A12" s="86">
        <v>2244</v>
      </c>
      <c r="B12" s="39" t="s">
        <v>475</v>
      </c>
      <c r="C12" s="36">
        <v>26</v>
      </c>
      <c r="D12" s="35">
        <v>27</v>
      </c>
      <c r="E12" s="35">
        <v>26</v>
      </c>
      <c r="F12" s="36">
        <v>27</v>
      </c>
      <c r="G12" s="35">
        <v>27</v>
      </c>
      <c r="H12" s="35">
        <v>29</v>
      </c>
      <c r="I12" s="35">
        <v>26</v>
      </c>
      <c r="J12" s="37">
        <v>25</v>
      </c>
      <c r="K12" s="54">
        <v>28</v>
      </c>
      <c r="L12" s="54">
        <v>30</v>
      </c>
      <c r="M12" s="54">
        <v>24</v>
      </c>
      <c r="N12" s="54">
        <v>27</v>
      </c>
      <c r="O12" s="54">
        <v>28</v>
      </c>
      <c r="P12" s="54">
        <v>30</v>
      </c>
      <c r="Q12" s="54">
        <v>33</v>
      </c>
      <c r="R12" s="54">
        <f t="shared" si="0"/>
        <v>3</v>
      </c>
      <c r="S12" s="55">
        <f t="shared" si="1"/>
        <v>0.10000000000000009</v>
      </c>
      <c r="T12" s="1"/>
    </row>
    <row r="13" spans="1:20" s="51" customFormat="1" ht="15" customHeight="1" x14ac:dyDescent="0.25">
      <c r="A13" s="86">
        <v>2259</v>
      </c>
      <c r="B13" s="38" t="s">
        <v>497</v>
      </c>
      <c r="C13" s="36">
        <v>25</v>
      </c>
      <c r="D13" s="35">
        <v>23</v>
      </c>
      <c r="E13" s="35">
        <v>25</v>
      </c>
      <c r="F13" s="36">
        <v>26</v>
      </c>
      <c r="G13" s="35">
        <v>30</v>
      </c>
      <c r="H13" s="35">
        <v>32</v>
      </c>
      <c r="I13" s="35">
        <v>31</v>
      </c>
      <c r="J13" s="37">
        <v>30</v>
      </c>
      <c r="K13" s="54">
        <v>30</v>
      </c>
      <c r="L13" s="54">
        <v>28</v>
      </c>
      <c r="M13" s="54">
        <v>30</v>
      </c>
      <c r="N13" s="54">
        <v>29</v>
      </c>
      <c r="O13" s="54">
        <v>26</v>
      </c>
      <c r="P13" s="54">
        <v>23</v>
      </c>
      <c r="Q13" s="54">
        <v>25</v>
      </c>
      <c r="R13" s="54">
        <f t="shared" si="0"/>
        <v>2</v>
      </c>
      <c r="S13" s="55">
        <f t="shared" si="1"/>
        <v>8.6956521739130377E-2</v>
      </c>
      <c r="T13" s="1"/>
    </row>
    <row r="14" spans="1:20" s="51" customFormat="1" ht="15" customHeight="1" x14ac:dyDescent="0.25">
      <c r="A14" s="86">
        <v>2227</v>
      </c>
      <c r="B14" s="33" t="s">
        <v>488</v>
      </c>
      <c r="C14" s="36">
        <v>26</v>
      </c>
      <c r="D14" s="35">
        <v>29</v>
      </c>
      <c r="E14" s="35">
        <v>27</v>
      </c>
      <c r="F14" s="36">
        <v>29</v>
      </c>
      <c r="G14" s="35">
        <v>37</v>
      </c>
      <c r="H14" s="35">
        <v>37</v>
      </c>
      <c r="I14" s="35">
        <v>34</v>
      </c>
      <c r="J14" s="37">
        <v>32</v>
      </c>
      <c r="K14" s="54">
        <v>28</v>
      </c>
      <c r="L14" s="54">
        <v>24</v>
      </c>
      <c r="M14" s="54">
        <v>21</v>
      </c>
      <c r="N14" s="54">
        <v>27</v>
      </c>
      <c r="O14" s="54">
        <v>22</v>
      </c>
      <c r="P14" s="54">
        <v>25</v>
      </c>
      <c r="Q14" s="54">
        <v>27</v>
      </c>
      <c r="R14" s="54">
        <f t="shared" si="0"/>
        <v>2</v>
      </c>
      <c r="S14" s="55">
        <f t="shared" si="1"/>
        <v>8.0000000000000071E-2</v>
      </c>
      <c r="T14" s="1"/>
    </row>
    <row r="15" spans="1:20" s="51" customFormat="1" ht="15" customHeight="1" x14ac:dyDescent="0.25">
      <c r="A15" s="86">
        <v>2243</v>
      </c>
      <c r="B15" s="38" t="s">
        <v>1453</v>
      </c>
      <c r="C15" s="36">
        <v>23</v>
      </c>
      <c r="D15" s="35">
        <v>21</v>
      </c>
      <c r="E15" s="35">
        <v>19</v>
      </c>
      <c r="F15" s="36">
        <v>23</v>
      </c>
      <c r="G15" s="35">
        <v>23</v>
      </c>
      <c r="H15" s="35">
        <v>19</v>
      </c>
      <c r="I15" s="35">
        <v>17</v>
      </c>
      <c r="J15" s="37">
        <v>18</v>
      </c>
      <c r="K15" s="54">
        <v>21</v>
      </c>
      <c r="L15" s="54">
        <v>21</v>
      </c>
      <c r="M15" s="54">
        <v>21</v>
      </c>
      <c r="N15" s="54">
        <v>21</v>
      </c>
      <c r="O15" s="54">
        <v>13</v>
      </c>
      <c r="P15" s="54">
        <v>13</v>
      </c>
      <c r="Q15" s="54">
        <v>14</v>
      </c>
      <c r="R15" s="54">
        <f t="shared" si="0"/>
        <v>1</v>
      </c>
      <c r="S15" s="55">
        <f t="shared" si="1"/>
        <v>7.6923076923076872E-2</v>
      </c>
      <c r="T15" s="1"/>
    </row>
    <row r="16" spans="1:20" s="51" customFormat="1" ht="15" customHeight="1" x14ac:dyDescent="0.25">
      <c r="A16" s="86">
        <v>2250</v>
      </c>
      <c r="B16" s="39" t="s">
        <v>472</v>
      </c>
      <c r="C16" s="36">
        <v>33</v>
      </c>
      <c r="D16" s="35">
        <v>36</v>
      </c>
      <c r="E16" s="35">
        <v>36</v>
      </c>
      <c r="F16" s="36">
        <v>37</v>
      </c>
      <c r="G16" s="35">
        <v>36</v>
      </c>
      <c r="H16" s="35">
        <v>38</v>
      </c>
      <c r="I16" s="35">
        <v>35</v>
      </c>
      <c r="J16" s="37">
        <v>38</v>
      </c>
      <c r="K16" s="54">
        <v>36</v>
      </c>
      <c r="L16" s="54">
        <v>34</v>
      </c>
      <c r="M16" s="54">
        <v>32</v>
      </c>
      <c r="N16" s="54">
        <v>33</v>
      </c>
      <c r="O16" s="54">
        <v>31</v>
      </c>
      <c r="P16" s="54">
        <v>28</v>
      </c>
      <c r="Q16" s="54">
        <v>30</v>
      </c>
      <c r="R16" s="54">
        <f t="shared" si="0"/>
        <v>2</v>
      </c>
      <c r="S16" s="55">
        <f t="shared" si="1"/>
        <v>7.1428571428571397E-2</v>
      </c>
      <c r="T16" s="1"/>
    </row>
    <row r="17" spans="1:20" s="51" customFormat="1" ht="15" customHeight="1" x14ac:dyDescent="0.25">
      <c r="A17" s="86">
        <v>2236</v>
      </c>
      <c r="B17" s="39" t="s">
        <v>518</v>
      </c>
      <c r="C17" s="36">
        <v>55</v>
      </c>
      <c r="D17" s="35">
        <v>50</v>
      </c>
      <c r="E17" s="35">
        <v>50</v>
      </c>
      <c r="F17" s="36">
        <v>45</v>
      </c>
      <c r="G17" s="35">
        <v>45</v>
      </c>
      <c r="H17" s="35">
        <v>46</v>
      </c>
      <c r="I17" s="35">
        <v>43</v>
      </c>
      <c r="J17" s="37">
        <v>44</v>
      </c>
      <c r="K17" s="54">
        <v>42</v>
      </c>
      <c r="L17" s="54">
        <v>36</v>
      </c>
      <c r="M17" s="54">
        <v>35</v>
      </c>
      <c r="N17" s="54">
        <v>34</v>
      </c>
      <c r="O17" s="54">
        <v>30</v>
      </c>
      <c r="P17" s="54">
        <v>29</v>
      </c>
      <c r="Q17" s="54">
        <v>31</v>
      </c>
      <c r="R17" s="54">
        <f t="shared" si="0"/>
        <v>2</v>
      </c>
      <c r="S17" s="55">
        <f t="shared" si="1"/>
        <v>6.8965517241379226E-2</v>
      </c>
      <c r="T17" s="1"/>
    </row>
    <row r="18" spans="1:20" s="51" customFormat="1" ht="15" customHeight="1" x14ac:dyDescent="0.25">
      <c r="A18" s="86">
        <v>26166</v>
      </c>
      <c r="B18" s="38" t="s">
        <v>470</v>
      </c>
      <c r="C18" s="36">
        <v>55</v>
      </c>
      <c r="D18" s="35">
        <v>55</v>
      </c>
      <c r="E18" s="35">
        <v>57</v>
      </c>
      <c r="F18" s="36">
        <v>62</v>
      </c>
      <c r="G18" s="35">
        <v>66</v>
      </c>
      <c r="H18" s="35">
        <v>68</v>
      </c>
      <c r="I18" s="35">
        <v>74</v>
      </c>
      <c r="J18" s="37">
        <v>71</v>
      </c>
      <c r="K18" s="54">
        <v>74</v>
      </c>
      <c r="L18" s="54">
        <v>79</v>
      </c>
      <c r="M18" s="54">
        <v>75</v>
      </c>
      <c r="N18" s="54">
        <v>70</v>
      </c>
      <c r="O18" s="54">
        <v>62</v>
      </c>
      <c r="P18" s="54">
        <v>61</v>
      </c>
      <c r="Q18" s="54">
        <v>65</v>
      </c>
      <c r="R18" s="54">
        <f t="shared" si="0"/>
        <v>4</v>
      </c>
      <c r="S18" s="55">
        <f t="shared" si="1"/>
        <v>6.5573770491803351E-2</v>
      </c>
      <c r="T18" s="1"/>
    </row>
    <row r="19" spans="1:20" s="51" customFormat="1" ht="15" customHeight="1" x14ac:dyDescent="0.25">
      <c r="A19" s="86">
        <v>2248</v>
      </c>
      <c r="B19" s="39" t="s">
        <v>824</v>
      </c>
      <c r="C19" s="36">
        <v>60</v>
      </c>
      <c r="D19" s="35">
        <v>62</v>
      </c>
      <c r="E19" s="35">
        <v>63</v>
      </c>
      <c r="F19" s="36">
        <v>58</v>
      </c>
      <c r="G19" s="35">
        <v>74</v>
      </c>
      <c r="H19" s="35">
        <v>60</v>
      </c>
      <c r="I19" s="35">
        <v>57</v>
      </c>
      <c r="J19" s="37">
        <v>56</v>
      </c>
      <c r="K19" s="54">
        <v>47</v>
      </c>
      <c r="L19" s="54">
        <v>41</v>
      </c>
      <c r="M19" s="54">
        <v>34</v>
      </c>
      <c r="N19" s="54">
        <v>32</v>
      </c>
      <c r="O19" s="54">
        <v>27</v>
      </c>
      <c r="P19" s="54">
        <v>21</v>
      </c>
      <c r="Q19" s="54">
        <v>22</v>
      </c>
      <c r="R19" s="54">
        <f t="shared" si="0"/>
        <v>1</v>
      </c>
      <c r="S19" s="55">
        <f t="shared" si="1"/>
        <v>4.7619047619047672E-2</v>
      </c>
      <c r="T19" s="1"/>
    </row>
    <row r="20" spans="1:20" s="51" customFormat="1" ht="15" customHeight="1" x14ac:dyDescent="0.25">
      <c r="A20" s="86">
        <v>2274</v>
      </c>
      <c r="B20" s="38" t="s">
        <v>502</v>
      </c>
      <c r="C20" s="36">
        <v>29</v>
      </c>
      <c r="D20" s="35">
        <v>33</v>
      </c>
      <c r="E20" s="35">
        <v>29</v>
      </c>
      <c r="F20" s="36">
        <v>26</v>
      </c>
      <c r="G20" s="35">
        <v>26</v>
      </c>
      <c r="H20" s="35">
        <v>26</v>
      </c>
      <c r="I20" s="35">
        <v>26</v>
      </c>
      <c r="J20" s="37">
        <v>23</v>
      </c>
      <c r="K20" s="54">
        <v>23</v>
      </c>
      <c r="L20" s="54">
        <v>22</v>
      </c>
      <c r="M20" s="54">
        <v>22</v>
      </c>
      <c r="N20" s="54">
        <v>25</v>
      </c>
      <c r="O20" s="54">
        <v>24</v>
      </c>
      <c r="P20" s="54">
        <v>22</v>
      </c>
      <c r="Q20" s="54">
        <v>23</v>
      </c>
      <c r="R20" s="54">
        <f t="shared" si="0"/>
        <v>1</v>
      </c>
      <c r="S20" s="55">
        <f t="shared" si="1"/>
        <v>4.5454545454545414E-2</v>
      </c>
      <c r="T20" s="1"/>
    </row>
    <row r="21" spans="1:20" s="51" customFormat="1" ht="15" customHeight="1" x14ac:dyDescent="0.25">
      <c r="A21" s="86">
        <v>52535</v>
      </c>
      <c r="B21" s="38" t="s">
        <v>481</v>
      </c>
      <c r="C21" s="36">
        <v>53</v>
      </c>
      <c r="D21" s="35">
        <v>54</v>
      </c>
      <c r="E21" s="35">
        <v>51</v>
      </c>
      <c r="F21" s="36">
        <v>56</v>
      </c>
      <c r="G21" s="35">
        <v>60</v>
      </c>
      <c r="H21" s="35">
        <v>49</v>
      </c>
      <c r="I21" s="35">
        <v>52</v>
      </c>
      <c r="J21" s="37">
        <v>43</v>
      </c>
      <c r="K21" s="54">
        <v>49</v>
      </c>
      <c r="L21" s="54">
        <v>44</v>
      </c>
      <c r="M21" s="54">
        <v>41</v>
      </c>
      <c r="N21" s="54">
        <v>45</v>
      </c>
      <c r="O21" s="54">
        <v>50</v>
      </c>
      <c r="P21" s="54">
        <v>45</v>
      </c>
      <c r="Q21" s="54">
        <v>47</v>
      </c>
      <c r="R21" s="54">
        <f t="shared" si="0"/>
        <v>2</v>
      </c>
      <c r="S21" s="55">
        <f t="shared" si="1"/>
        <v>4.4444444444444509E-2</v>
      </c>
      <c r="T21" s="1"/>
    </row>
    <row r="22" spans="1:20" s="51" customFormat="1" ht="15" customHeight="1" x14ac:dyDescent="0.25">
      <c r="A22" s="86">
        <v>23161</v>
      </c>
      <c r="B22" s="38" t="s">
        <v>504</v>
      </c>
      <c r="C22" s="36">
        <v>47</v>
      </c>
      <c r="D22" s="35">
        <v>47</v>
      </c>
      <c r="E22" s="35">
        <v>44</v>
      </c>
      <c r="F22" s="36">
        <v>40</v>
      </c>
      <c r="G22" s="35">
        <v>41</v>
      </c>
      <c r="H22" s="35">
        <v>42</v>
      </c>
      <c r="I22" s="35">
        <v>38</v>
      </c>
      <c r="J22" s="37">
        <v>42</v>
      </c>
      <c r="K22" s="54">
        <v>38</v>
      </c>
      <c r="L22" s="54">
        <v>36</v>
      </c>
      <c r="M22" s="54">
        <v>32</v>
      </c>
      <c r="N22" s="54">
        <v>29</v>
      </c>
      <c r="O22" s="54">
        <v>27</v>
      </c>
      <c r="P22" s="54">
        <v>23</v>
      </c>
      <c r="Q22" s="54">
        <v>24</v>
      </c>
      <c r="R22" s="54">
        <f t="shared" si="0"/>
        <v>1</v>
      </c>
      <c r="S22" s="55">
        <f t="shared" si="1"/>
        <v>4.3478260869565188E-2</v>
      </c>
      <c r="T22" s="1"/>
    </row>
    <row r="23" spans="1:20" s="51" customFormat="1" ht="15" customHeight="1" x14ac:dyDescent="0.25">
      <c r="A23" s="86">
        <v>2273</v>
      </c>
      <c r="B23" s="33" t="s">
        <v>468</v>
      </c>
      <c r="C23" s="36">
        <v>39</v>
      </c>
      <c r="D23" s="35">
        <v>43</v>
      </c>
      <c r="E23" s="35">
        <v>27</v>
      </c>
      <c r="F23" s="36">
        <v>28</v>
      </c>
      <c r="G23" s="35">
        <v>29</v>
      </c>
      <c r="H23" s="35">
        <v>30</v>
      </c>
      <c r="I23" s="35">
        <v>29</v>
      </c>
      <c r="J23" s="37">
        <v>29</v>
      </c>
      <c r="K23" s="54">
        <v>26</v>
      </c>
      <c r="L23" s="54">
        <v>26</v>
      </c>
      <c r="M23" s="54">
        <v>27</v>
      </c>
      <c r="N23" s="54">
        <v>28</v>
      </c>
      <c r="O23" s="54">
        <v>26</v>
      </c>
      <c r="P23" s="54">
        <v>27</v>
      </c>
      <c r="Q23" s="54">
        <v>28</v>
      </c>
      <c r="R23" s="54">
        <f t="shared" si="0"/>
        <v>1</v>
      </c>
      <c r="S23" s="55">
        <f t="shared" si="1"/>
        <v>3.7037037037036979E-2</v>
      </c>
      <c r="T23" s="1"/>
    </row>
    <row r="24" spans="1:20" s="51" customFormat="1" ht="15" customHeight="1" x14ac:dyDescent="0.25">
      <c r="A24" s="48">
        <v>2257</v>
      </c>
      <c r="B24" s="38" t="s">
        <v>495</v>
      </c>
      <c r="C24" s="36">
        <v>63</v>
      </c>
      <c r="D24" s="35">
        <v>62</v>
      </c>
      <c r="E24" s="35">
        <v>59</v>
      </c>
      <c r="F24" s="36">
        <v>61</v>
      </c>
      <c r="G24" s="35">
        <v>61</v>
      </c>
      <c r="H24" s="35">
        <v>58</v>
      </c>
      <c r="I24" s="35">
        <v>48</v>
      </c>
      <c r="J24" s="37">
        <v>53</v>
      </c>
      <c r="K24" s="54">
        <v>45</v>
      </c>
      <c r="L24" s="54">
        <v>34</v>
      </c>
      <c r="M24" s="54">
        <v>30</v>
      </c>
      <c r="N24" s="54">
        <v>28</v>
      </c>
      <c r="O24" s="54">
        <v>32</v>
      </c>
      <c r="P24" s="54">
        <v>30</v>
      </c>
      <c r="Q24" s="54">
        <v>31</v>
      </c>
      <c r="R24" s="54">
        <f t="shared" si="0"/>
        <v>1</v>
      </c>
      <c r="S24" s="55">
        <f t="shared" si="1"/>
        <v>3.3333333333333437E-2</v>
      </c>
      <c r="T24" s="1"/>
    </row>
    <row r="25" spans="1:20" s="51" customFormat="1" ht="15" customHeight="1" x14ac:dyDescent="0.25">
      <c r="A25" s="86">
        <v>2278</v>
      </c>
      <c r="B25" s="39" t="s">
        <v>482</v>
      </c>
      <c r="C25" s="36">
        <v>71</v>
      </c>
      <c r="D25" s="35">
        <v>63</v>
      </c>
      <c r="E25" s="35">
        <v>76</v>
      </c>
      <c r="F25" s="36">
        <v>76</v>
      </c>
      <c r="G25" s="35">
        <v>62</v>
      </c>
      <c r="H25" s="35">
        <v>60</v>
      </c>
      <c r="I25" s="35">
        <v>52</v>
      </c>
      <c r="J25" s="37">
        <v>51</v>
      </c>
      <c r="K25" s="54">
        <v>50</v>
      </c>
      <c r="L25" s="54">
        <v>45</v>
      </c>
      <c r="M25" s="54">
        <v>38</v>
      </c>
      <c r="N25" s="54">
        <v>42</v>
      </c>
      <c r="O25" s="54">
        <v>38</v>
      </c>
      <c r="P25" s="54">
        <v>35</v>
      </c>
      <c r="Q25" s="54">
        <v>36</v>
      </c>
      <c r="R25" s="54">
        <f t="shared" si="0"/>
        <v>1</v>
      </c>
      <c r="S25" s="55">
        <f t="shared" si="1"/>
        <v>2.857142857142847E-2</v>
      </c>
      <c r="T25" s="1"/>
    </row>
    <row r="26" spans="1:20" s="51" customFormat="1" ht="15" customHeight="1" x14ac:dyDescent="0.25">
      <c r="A26" s="86">
        <v>2239</v>
      </c>
      <c r="B26" s="38" t="s">
        <v>515</v>
      </c>
      <c r="C26" s="36">
        <v>116</v>
      </c>
      <c r="D26" s="35">
        <v>116</v>
      </c>
      <c r="E26" s="35">
        <v>112</v>
      </c>
      <c r="F26" s="36">
        <v>103</v>
      </c>
      <c r="G26" s="35">
        <v>98</v>
      </c>
      <c r="H26" s="35">
        <v>97</v>
      </c>
      <c r="I26" s="35">
        <v>94</v>
      </c>
      <c r="J26" s="37">
        <v>90</v>
      </c>
      <c r="K26" s="54">
        <v>91</v>
      </c>
      <c r="L26" s="54">
        <v>80</v>
      </c>
      <c r="M26" s="54">
        <v>70</v>
      </c>
      <c r="N26" s="54">
        <v>77</v>
      </c>
      <c r="O26" s="54">
        <v>73</v>
      </c>
      <c r="P26" s="54">
        <v>65</v>
      </c>
      <c r="Q26" s="54">
        <v>66</v>
      </c>
      <c r="R26" s="54">
        <f t="shared" si="0"/>
        <v>1</v>
      </c>
      <c r="S26" s="55">
        <f t="shared" si="1"/>
        <v>1.538461538461533E-2</v>
      </c>
      <c r="T26" s="1"/>
    </row>
    <row r="27" spans="1:20" s="51" customFormat="1" ht="15" customHeight="1" x14ac:dyDescent="0.25">
      <c r="A27" s="86">
        <v>2253</v>
      </c>
      <c r="B27" s="38" t="s">
        <v>519</v>
      </c>
      <c r="C27" s="36">
        <v>53</v>
      </c>
      <c r="D27" s="35">
        <v>53</v>
      </c>
      <c r="E27" s="35">
        <v>55</v>
      </c>
      <c r="F27" s="36">
        <v>56</v>
      </c>
      <c r="G27" s="35">
        <v>59</v>
      </c>
      <c r="H27" s="35">
        <v>59</v>
      </c>
      <c r="I27" s="35">
        <v>56</v>
      </c>
      <c r="J27" s="37">
        <v>60</v>
      </c>
      <c r="K27" s="54">
        <v>59</v>
      </c>
      <c r="L27" s="54">
        <v>55</v>
      </c>
      <c r="M27" s="54">
        <v>46</v>
      </c>
      <c r="N27" s="54">
        <v>40</v>
      </c>
      <c r="O27" s="54">
        <v>45</v>
      </c>
      <c r="P27" s="54">
        <v>45</v>
      </c>
      <c r="Q27" s="54">
        <v>45</v>
      </c>
      <c r="R27" s="54">
        <f t="shared" si="0"/>
        <v>0</v>
      </c>
      <c r="S27" s="55">
        <f t="shared" si="1"/>
        <v>0</v>
      </c>
      <c r="T27" s="1"/>
    </row>
    <row r="28" spans="1:20" s="51" customFormat="1" ht="15" customHeight="1" x14ac:dyDescent="0.25">
      <c r="A28" s="32">
        <v>1430</v>
      </c>
      <c r="B28" s="87" t="s">
        <v>1350</v>
      </c>
      <c r="C28" s="88">
        <v>38</v>
      </c>
      <c r="D28" s="88">
        <v>44</v>
      </c>
      <c r="E28" s="88">
        <v>39</v>
      </c>
      <c r="F28" s="88">
        <v>36</v>
      </c>
      <c r="G28" s="88">
        <v>34</v>
      </c>
      <c r="H28" s="54">
        <v>30</v>
      </c>
      <c r="I28" s="54">
        <v>30</v>
      </c>
      <c r="J28" s="37">
        <v>30</v>
      </c>
      <c r="K28" s="54">
        <v>29</v>
      </c>
      <c r="L28" s="54">
        <v>31</v>
      </c>
      <c r="M28" s="54">
        <v>32</v>
      </c>
      <c r="N28" s="54">
        <v>31</v>
      </c>
      <c r="O28" s="54">
        <v>31</v>
      </c>
      <c r="P28" s="54">
        <v>32</v>
      </c>
      <c r="Q28" s="54">
        <v>32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customHeight="1" x14ac:dyDescent="0.25">
      <c r="A29" s="86">
        <v>2228</v>
      </c>
      <c r="B29" s="38" t="s">
        <v>489</v>
      </c>
      <c r="C29" s="36">
        <v>28</v>
      </c>
      <c r="D29" s="35">
        <v>28</v>
      </c>
      <c r="E29" s="35">
        <v>24</v>
      </c>
      <c r="F29" s="36">
        <v>30</v>
      </c>
      <c r="G29" s="35">
        <v>22</v>
      </c>
      <c r="H29" s="35">
        <v>26</v>
      </c>
      <c r="I29" s="35">
        <v>28</v>
      </c>
      <c r="J29" s="37">
        <v>24</v>
      </c>
      <c r="K29" s="54">
        <v>24</v>
      </c>
      <c r="L29" s="54">
        <v>29</v>
      </c>
      <c r="M29" s="54">
        <v>29</v>
      </c>
      <c r="N29" s="54">
        <v>32</v>
      </c>
      <c r="O29" s="54">
        <v>32</v>
      </c>
      <c r="P29" s="54">
        <v>31</v>
      </c>
      <c r="Q29" s="54">
        <v>31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customHeight="1" x14ac:dyDescent="0.25">
      <c r="A30" s="86">
        <v>64957</v>
      </c>
      <c r="B30" s="33" t="s">
        <v>474</v>
      </c>
      <c r="C30" s="36">
        <v>18</v>
      </c>
      <c r="D30" s="35">
        <v>20</v>
      </c>
      <c r="E30" s="35">
        <v>19</v>
      </c>
      <c r="F30" s="36">
        <v>19</v>
      </c>
      <c r="G30" s="35">
        <v>23</v>
      </c>
      <c r="H30" s="35">
        <v>21</v>
      </c>
      <c r="I30" s="35">
        <v>23</v>
      </c>
      <c r="J30" s="37">
        <v>25</v>
      </c>
      <c r="K30" s="54">
        <v>22</v>
      </c>
      <c r="L30" s="54">
        <v>24</v>
      </c>
      <c r="M30" s="54">
        <v>20</v>
      </c>
      <c r="N30" s="54">
        <v>22</v>
      </c>
      <c r="O30" s="54">
        <v>26</v>
      </c>
      <c r="P30" s="54">
        <v>28</v>
      </c>
      <c r="Q30" s="54">
        <v>28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customHeight="1" x14ac:dyDescent="0.25">
      <c r="A31" s="86">
        <v>26188</v>
      </c>
      <c r="B31" s="38" t="s">
        <v>483</v>
      </c>
      <c r="C31" s="36">
        <v>61</v>
      </c>
      <c r="D31" s="35">
        <v>58</v>
      </c>
      <c r="E31" s="35">
        <v>54</v>
      </c>
      <c r="F31" s="36">
        <v>56</v>
      </c>
      <c r="G31" s="35">
        <v>55</v>
      </c>
      <c r="H31" s="35">
        <v>55</v>
      </c>
      <c r="I31" s="35">
        <v>59</v>
      </c>
      <c r="J31" s="37">
        <v>59</v>
      </c>
      <c r="K31" s="54">
        <v>52</v>
      </c>
      <c r="L31" s="54">
        <v>46</v>
      </c>
      <c r="M31" s="54">
        <v>43</v>
      </c>
      <c r="N31" s="54">
        <v>43</v>
      </c>
      <c r="O31" s="54">
        <v>40</v>
      </c>
      <c r="P31" s="54">
        <v>27</v>
      </c>
      <c r="Q31" s="54">
        <v>27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customHeight="1" x14ac:dyDescent="0.25">
      <c r="A32" s="86">
        <v>2238</v>
      </c>
      <c r="B32" s="38" t="s">
        <v>510</v>
      </c>
      <c r="C32" s="36">
        <v>53</v>
      </c>
      <c r="D32" s="35">
        <v>52</v>
      </c>
      <c r="E32" s="35">
        <v>49</v>
      </c>
      <c r="F32" s="36">
        <v>50</v>
      </c>
      <c r="G32" s="35">
        <v>41</v>
      </c>
      <c r="H32" s="35">
        <v>41</v>
      </c>
      <c r="I32" s="35">
        <v>34</v>
      </c>
      <c r="J32" s="37">
        <v>30</v>
      </c>
      <c r="K32" s="54">
        <v>39</v>
      </c>
      <c r="L32" s="54">
        <v>40</v>
      </c>
      <c r="M32" s="54">
        <v>36</v>
      </c>
      <c r="N32" s="54">
        <v>32</v>
      </c>
      <c r="O32" s="54">
        <v>31</v>
      </c>
      <c r="P32" s="54">
        <v>26</v>
      </c>
      <c r="Q32" s="54">
        <v>26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customHeight="1" x14ac:dyDescent="0.25">
      <c r="A33" s="86">
        <v>2254</v>
      </c>
      <c r="B33" s="39" t="s">
        <v>478</v>
      </c>
      <c r="C33" s="36">
        <v>43</v>
      </c>
      <c r="D33" s="35">
        <v>41</v>
      </c>
      <c r="E33" s="35">
        <v>39</v>
      </c>
      <c r="F33" s="36">
        <v>42</v>
      </c>
      <c r="G33" s="35">
        <v>42</v>
      </c>
      <c r="H33" s="35">
        <v>41</v>
      </c>
      <c r="I33" s="35">
        <v>43</v>
      </c>
      <c r="J33" s="37">
        <v>40</v>
      </c>
      <c r="K33" s="54">
        <v>38</v>
      </c>
      <c r="L33" s="54">
        <v>38</v>
      </c>
      <c r="M33" s="54">
        <v>32</v>
      </c>
      <c r="N33" s="54">
        <v>32</v>
      </c>
      <c r="O33" s="54">
        <v>31</v>
      </c>
      <c r="P33" s="54">
        <v>26</v>
      </c>
      <c r="Q33" s="54">
        <v>26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customHeight="1" x14ac:dyDescent="0.25">
      <c r="A34" s="86">
        <v>31592</v>
      </c>
      <c r="B34" s="33" t="s">
        <v>505</v>
      </c>
      <c r="C34" s="36">
        <v>22</v>
      </c>
      <c r="D34" s="35">
        <v>19</v>
      </c>
      <c r="E34" s="35">
        <v>19</v>
      </c>
      <c r="F34" s="36">
        <v>17</v>
      </c>
      <c r="G34" s="35">
        <v>20</v>
      </c>
      <c r="H34" s="35">
        <v>21</v>
      </c>
      <c r="I34" s="35">
        <v>22</v>
      </c>
      <c r="J34" s="37">
        <v>24</v>
      </c>
      <c r="K34" s="54">
        <v>23</v>
      </c>
      <c r="L34" s="54">
        <v>22</v>
      </c>
      <c r="M34" s="54">
        <v>23</v>
      </c>
      <c r="N34" s="54">
        <v>24</v>
      </c>
      <c r="O34" s="54">
        <v>25</v>
      </c>
      <c r="P34" s="54">
        <v>21</v>
      </c>
      <c r="Q34" s="54">
        <v>21</v>
      </c>
      <c r="R34" s="54">
        <f t="shared" si="0"/>
        <v>0</v>
      </c>
      <c r="S34" s="55">
        <f t="shared" si="1"/>
        <v>0</v>
      </c>
      <c r="T34" s="1"/>
    </row>
    <row r="35" spans="1:20" s="51" customFormat="1" ht="15" customHeight="1" x14ac:dyDescent="0.25">
      <c r="A35" s="86">
        <v>2275</v>
      </c>
      <c r="B35" s="39" t="s">
        <v>503</v>
      </c>
      <c r="C35" s="36">
        <v>28</v>
      </c>
      <c r="D35" s="35">
        <v>25</v>
      </c>
      <c r="E35" s="35">
        <v>30</v>
      </c>
      <c r="F35" s="36">
        <v>31</v>
      </c>
      <c r="G35" s="35">
        <v>30</v>
      </c>
      <c r="H35" s="35">
        <v>26</v>
      </c>
      <c r="I35" s="35">
        <v>27</v>
      </c>
      <c r="J35" s="37">
        <v>22</v>
      </c>
      <c r="K35" s="54">
        <v>28</v>
      </c>
      <c r="L35" s="54">
        <v>23</v>
      </c>
      <c r="M35" s="54">
        <v>23</v>
      </c>
      <c r="N35" s="54">
        <v>20</v>
      </c>
      <c r="O35" s="54">
        <v>22</v>
      </c>
      <c r="P35" s="54">
        <v>20</v>
      </c>
      <c r="Q35" s="54">
        <v>20</v>
      </c>
      <c r="R35" s="54">
        <f t="shared" ref="R35:R66" si="2">Q35-P35</f>
        <v>0</v>
      </c>
      <c r="S35" s="55">
        <f t="shared" si="1"/>
        <v>0</v>
      </c>
      <c r="T35" s="1"/>
    </row>
    <row r="36" spans="1:20" s="51" customFormat="1" ht="15" customHeight="1" x14ac:dyDescent="0.25">
      <c r="A36" s="86">
        <v>2247</v>
      </c>
      <c r="B36" s="38" t="s">
        <v>512</v>
      </c>
      <c r="C36" s="36">
        <v>42</v>
      </c>
      <c r="D36" s="35">
        <v>40</v>
      </c>
      <c r="E36" s="35">
        <v>37</v>
      </c>
      <c r="F36" s="36">
        <v>38</v>
      </c>
      <c r="G36" s="35">
        <v>34</v>
      </c>
      <c r="H36" s="35">
        <v>31</v>
      </c>
      <c r="I36" s="35">
        <v>29</v>
      </c>
      <c r="J36" s="37">
        <v>29</v>
      </c>
      <c r="K36" s="54">
        <v>27</v>
      </c>
      <c r="L36" s="54">
        <v>22</v>
      </c>
      <c r="M36" s="54">
        <v>23</v>
      </c>
      <c r="N36" s="54">
        <v>18</v>
      </c>
      <c r="O36" s="54">
        <v>20</v>
      </c>
      <c r="P36" s="54">
        <v>16</v>
      </c>
      <c r="Q36" s="54">
        <v>16</v>
      </c>
      <c r="R36" s="54">
        <f t="shared" si="2"/>
        <v>0</v>
      </c>
      <c r="S36" s="55">
        <f t="shared" ref="S36:S68" si="3">(Q36/P36)-1</f>
        <v>0</v>
      </c>
      <c r="T36" s="1"/>
    </row>
    <row r="37" spans="1:20" s="51" customFormat="1" ht="15" x14ac:dyDescent="0.25">
      <c r="A37" s="86">
        <v>2261</v>
      </c>
      <c r="B37" s="38" t="s">
        <v>499</v>
      </c>
      <c r="C37" s="36">
        <v>10</v>
      </c>
      <c r="D37" s="35">
        <v>10</v>
      </c>
      <c r="E37" s="35">
        <v>12</v>
      </c>
      <c r="F37" s="36">
        <v>11</v>
      </c>
      <c r="G37" s="35">
        <v>11</v>
      </c>
      <c r="H37" s="35">
        <v>10</v>
      </c>
      <c r="I37" s="35">
        <v>10</v>
      </c>
      <c r="J37" s="37">
        <v>11</v>
      </c>
      <c r="K37" s="54">
        <v>10</v>
      </c>
      <c r="L37" s="54">
        <v>10</v>
      </c>
      <c r="M37" s="54">
        <v>10</v>
      </c>
      <c r="N37" s="54">
        <v>9</v>
      </c>
      <c r="O37" s="54">
        <v>11</v>
      </c>
      <c r="P37" s="54">
        <v>12</v>
      </c>
      <c r="Q37" s="54">
        <v>12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customHeight="1" x14ac:dyDescent="0.25">
      <c r="A38" s="86">
        <v>2258</v>
      </c>
      <c r="B38" s="38" t="s">
        <v>496</v>
      </c>
      <c r="C38" s="36">
        <v>23</v>
      </c>
      <c r="D38" s="35">
        <v>27</v>
      </c>
      <c r="E38" s="35">
        <v>27</v>
      </c>
      <c r="F38" s="36">
        <v>27</v>
      </c>
      <c r="G38" s="35">
        <v>29</v>
      </c>
      <c r="H38" s="35">
        <v>28</v>
      </c>
      <c r="I38" s="35">
        <v>27</v>
      </c>
      <c r="J38" s="37">
        <v>25</v>
      </c>
      <c r="K38" s="54">
        <v>25</v>
      </c>
      <c r="L38" s="54">
        <v>25</v>
      </c>
      <c r="M38" s="54">
        <v>25</v>
      </c>
      <c r="N38" s="54">
        <v>15</v>
      </c>
      <c r="O38" s="54">
        <v>12</v>
      </c>
      <c r="P38" s="54">
        <v>12</v>
      </c>
      <c r="Q38" s="54">
        <v>12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customHeight="1" x14ac:dyDescent="0.25">
      <c r="A39" s="86">
        <v>2246</v>
      </c>
      <c r="B39" s="39" t="s">
        <v>511</v>
      </c>
      <c r="C39" s="36">
        <v>294</v>
      </c>
      <c r="D39" s="35">
        <v>293</v>
      </c>
      <c r="E39" s="35">
        <v>278</v>
      </c>
      <c r="F39" s="36">
        <v>278</v>
      </c>
      <c r="G39" s="35">
        <v>276</v>
      </c>
      <c r="H39" s="35">
        <v>270</v>
      </c>
      <c r="I39" s="35">
        <v>269</v>
      </c>
      <c r="J39" s="37">
        <v>255</v>
      </c>
      <c r="K39" s="54">
        <v>240</v>
      </c>
      <c r="L39" s="54">
        <v>227</v>
      </c>
      <c r="M39" s="54">
        <v>209</v>
      </c>
      <c r="N39" s="54">
        <v>189</v>
      </c>
      <c r="O39" s="54">
        <v>183</v>
      </c>
      <c r="P39" s="54">
        <v>171</v>
      </c>
      <c r="Q39" s="54">
        <v>170</v>
      </c>
      <c r="R39" s="54">
        <f t="shared" si="2"/>
        <v>-1</v>
      </c>
      <c r="S39" s="55">
        <f t="shared" si="3"/>
        <v>-5.8479532163743242E-3</v>
      </c>
      <c r="T39" s="1"/>
    </row>
    <row r="40" spans="1:20" s="51" customFormat="1" ht="15" customHeight="1" x14ac:dyDescent="0.25">
      <c r="A40" s="86">
        <v>2262</v>
      </c>
      <c r="B40" s="39" t="s">
        <v>509</v>
      </c>
      <c r="C40" s="36">
        <v>158</v>
      </c>
      <c r="D40" s="35">
        <v>163</v>
      </c>
      <c r="E40" s="35">
        <v>157</v>
      </c>
      <c r="F40" s="36">
        <v>157</v>
      </c>
      <c r="G40" s="35">
        <v>150</v>
      </c>
      <c r="H40" s="35">
        <v>146</v>
      </c>
      <c r="I40" s="35">
        <v>145</v>
      </c>
      <c r="J40" s="37">
        <v>133</v>
      </c>
      <c r="K40" s="54">
        <v>127</v>
      </c>
      <c r="L40" s="54">
        <v>117</v>
      </c>
      <c r="M40" s="54">
        <v>111</v>
      </c>
      <c r="N40" s="54">
        <v>129</v>
      </c>
      <c r="O40" s="54">
        <v>130</v>
      </c>
      <c r="P40" s="54">
        <v>129</v>
      </c>
      <c r="Q40" s="54">
        <v>128</v>
      </c>
      <c r="R40" s="54">
        <f t="shared" si="2"/>
        <v>-1</v>
      </c>
      <c r="S40" s="55">
        <f t="shared" si="3"/>
        <v>-7.7519379844961378E-3</v>
      </c>
      <c r="T40" s="1"/>
    </row>
    <row r="41" spans="1:20" s="51" customFormat="1" ht="15" customHeight="1" x14ac:dyDescent="0.25">
      <c r="A41" s="86">
        <v>2232</v>
      </c>
      <c r="B41" s="39" t="s">
        <v>480</v>
      </c>
      <c r="C41" s="36">
        <v>113</v>
      </c>
      <c r="D41" s="35">
        <v>108</v>
      </c>
      <c r="E41" s="35">
        <v>101</v>
      </c>
      <c r="F41" s="36">
        <v>107</v>
      </c>
      <c r="G41" s="35">
        <v>99</v>
      </c>
      <c r="H41" s="35">
        <v>101</v>
      </c>
      <c r="I41" s="35">
        <v>102</v>
      </c>
      <c r="J41" s="37">
        <v>105</v>
      </c>
      <c r="K41" s="54">
        <v>93</v>
      </c>
      <c r="L41" s="54">
        <v>100</v>
      </c>
      <c r="M41" s="54">
        <v>94</v>
      </c>
      <c r="N41" s="54">
        <v>123</v>
      </c>
      <c r="O41" s="54">
        <v>118</v>
      </c>
      <c r="P41" s="54">
        <v>119</v>
      </c>
      <c r="Q41" s="54">
        <v>118</v>
      </c>
      <c r="R41" s="54">
        <f t="shared" si="2"/>
        <v>-1</v>
      </c>
      <c r="S41" s="55">
        <f t="shared" si="3"/>
        <v>-8.4033613445377853E-3</v>
      </c>
      <c r="T41" s="1"/>
    </row>
    <row r="42" spans="1:20" s="51" customFormat="1" ht="15" customHeight="1" x14ac:dyDescent="0.25">
      <c r="A42" s="86">
        <v>27794</v>
      </c>
      <c r="B42" s="38" t="s">
        <v>485</v>
      </c>
      <c r="C42" s="36">
        <v>139</v>
      </c>
      <c r="D42" s="35">
        <v>142</v>
      </c>
      <c r="E42" s="35">
        <v>153</v>
      </c>
      <c r="F42" s="36">
        <v>160</v>
      </c>
      <c r="G42" s="35">
        <v>170</v>
      </c>
      <c r="H42" s="35">
        <v>170</v>
      </c>
      <c r="I42" s="35">
        <v>179</v>
      </c>
      <c r="J42" s="37">
        <v>189</v>
      </c>
      <c r="K42" s="54">
        <v>194</v>
      </c>
      <c r="L42" s="54">
        <v>200</v>
      </c>
      <c r="M42" s="54">
        <v>194</v>
      </c>
      <c r="N42" s="54">
        <v>192</v>
      </c>
      <c r="O42" s="54">
        <v>186</v>
      </c>
      <c r="P42" s="54">
        <v>186</v>
      </c>
      <c r="Q42" s="54">
        <v>184</v>
      </c>
      <c r="R42" s="54">
        <f t="shared" si="2"/>
        <v>-2</v>
      </c>
      <c r="S42" s="55">
        <f t="shared" si="3"/>
        <v>-1.0752688172043001E-2</v>
      </c>
      <c r="T42" s="1"/>
    </row>
    <row r="43" spans="1:20" s="51" customFormat="1" ht="15" customHeight="1" x14ac:dyDescent="0.25">
      <c r="A43" s="86">
        <v>2230</v>
      </c>
      <c r="B43" s="39" t="s">
        <v>466</v>
      </c>
      <c r="C43" s="36">
        <v>62</v>
      </c>
      <c r="D43" s="35">
        <v>62</v>
      </c>
      <c r="E43" s="35">
        <v>66</v>
      </c>
      <c r="F43" s="36">
        <v>61</v>
      </c>
      <c r="G43" s="35">
        <v>61</v>
      </c>
      <c r="H43" s="35">
        <v>77</v>
      </c>
      <c r="I43" s="35">
        <v>85</v>
      </c>
      <c r="J43" s="37">
        <v>86</v>
      </c>
      <c r="K43" s="54">
        <v>83</v>
      </c>
      <c r="L43" s="54">
        <v>101</v>
      </c>
      <c r="M43" s="54">
        <v>97</v>
      </c>
      <c r="N43" s="54">
        <v>109</v>
      </c>
      <c r="O43" s="54">
        <v>78</v>
      </c>
      <c r="P43" s="54">
        <v>82</v>
      </c>
      <c r="Q43" s="54">
        <v>80</v>
      </c>
      <c r="R43" s="54">
        <f t="shared" si="2"/>
        <v>-2</v>
      </c>
      <c r="S43" s="55">
        <f t="shared" si="3"/>
        <v>-2.4390243902439046E-2</v>
      </c>
      <c r="T43" s="1"/>
    </row>
    <row r="44" spans="1:20" s="244" customFormat="1" ht="15" customHeight="1" x14ac:dyDescent="0.25">
      <c r="A44" s="86">
        <v>2271</v>
      </c>
      <c r="B44" s="38" t="s">
        <v>1137</v>
      </c>
      <c r="C44" s="36">
        <v>55</v>
      </c>
      <c r="D44" s="35">
        <v>59</v>
      </c>
      <c r="E44" s="35">
        <v>53</v>
      </c>
      <c r="F44" s="36">
        <v>49</v>
      </c>
      <c r="G44" s="35">
        <v>56</v>
      </c>
      <c r="H44" s="35">
        <v>55</v>
      </c>
      <c r="I44" s="35">
        <v>57</v>
      </c>
      <c r="J44" s="37">
        <v>54</v>
      </c>
      <c r="K44" s="54">
        <v>59</v>
      </c>
      <c r="L44" s="54">
        <v>59</v>
      </c>
      <c r="M44" s="54">
        <v>49</v>
      </c>
      <c r="N44" s="54">
        <v>46</v>
      </c>
      <c r="O44" s="54">
        <v>41</v>
      </c>
      <c r="P44" s="54">
        <v>41</v>
      </c>
      <c r="Q44" s="54">
        <v>40</v>
      </c>
      <c r="R44" s="54">
        <f t="shared" si="2"/>
        <v>-1</v>
      </c>
      <c r="S44" s="55">
        <f t="shared" si="3"/>
        <v>-2.4390243902439046E-2</v>
      </c>
      <c r="T44" s="1"/>
    </row>
    <row r="45" spans="1:20" s="51" customFormat="1" ht="15" customHeight="1" x14ac:dyDescent="0.25">
      <c r="A45" s="86">
        <v>2237</v>
      </c>
      <c r="B45" s="38" t="s">
        <v>1356</v>
      </c>
      <c r="C45" s="36">
        <v>41</v>
      </c>
      <c r="D45" s="35">
        <v>46</v>
      </c>
      <c r="E45" s="35">
        <v>48</v>
      </c>
      <c r="F45" s="36">
        <v>50</v>
      </c>
      <c r="G45" s="35">
        <v>46</v>
      </c>
      <c r="H45" s="35">
        <v>44</v>
      </c>
      <c r="I45" s="35">
        <v>45</v>
      </c>
      <c r="J45" s="37">
        <v>46</v>
      </c>
      <c r="K45" s="54">
        <v>45</v>
      </c>
      <c r="L45" s="54">
        <v>38</v>
      </c>
      <c r="M45" s="54">
        <v>38</v>
      </c>
      <c r="N45" s="54">
        <v>34</v>
      </c>
      <c r="O45" s="54">
        <v>39</v>
      </c>
      <c r="P45" s="54">
        <v>39</v>
      </c>
      <c r="Q45" s="54">
        <v>38</v>
      </c>
      <c r="R45" s="54">
        <f t="shared" si="2"/>
        <v>-1</v>
      </c>
      <c r="S45" s="55">
        <f t="shared" si="3"/>
        <v>-2.5641025641025661E-2</v>
      </c>
      <c r="T45" s="1"/>
    </row>
    <row r="46" spans="1:20" s="51" customFormat="1" ht="15" customHeight="1" x14ac:dyDescent="0.25">
      <c r="A46" s="86">
        <v>2268</v>
      </c>
      <c r="B46" s="39" t="s">
        <v>486</v>
      </c>
      <c r="C46" s="36">
        <v>91</v>
      </c>
      <c r="D46" s="35">
        <v>87</v>
      </c>
      <c r="E46" s="35">
        <v>81</v>
      </c>
      <c r="F46" s="36">
        <v>81</v>
      </c>
      <c r="G46" s="35">
        <v>85</v>
      </c>
      <c r="H46" s="35">
        <v>86</v>
      </c>
      <c r="I46" s="35">
        <v>89</v>
      </c>
      <c r="J46" s="37">
        <v>88</v>
      </c>
      <c r="K46" s="54">
        <v>88</v>
      </c>
      <c r="L46" s="54">
        <v>95</v>
      </c>
      <c r="M46" s="54">
        <v>91</v>
      </c>
      <c r="N46" s="54">
        <v>100</v>
      </c>
      <c r="O46" s="54">
        <v>110</v>
      </c>
      <c r="P46" s="54">
        <v>109</v>
      </c>
      <c r="Q46" s="54">
        <v>106</v>
      </c>
      <c r="R46" s="54">
        <f t="shared" si="2"/>
        <v>-3</v>
      </c>
      <c r="S46" s="55">
        <f t="shared" si="3"/>
        <v>-2.752293577981646E-2</v>
      </c>
      <c r="T46" s="1"/>
    </row>
    <row r="47" spans="1:20" s="51" customFormat="1" ht="15" customHeight="1" x14ac:dyDescent="0.25">
      <c r="A47" s="86">
        <v>2255</v>
      </c>
      <c r="B47" s="38" t="s">
        <v>516</v>
      </c>
      <c r="C47" s="36">
        <v>82</v>
      </c>
      <c r="D47" s="35">
        <v>78</v>
      </c>
      <c r="E47" s="35">
        <v>77</v>
      </c>
      <c r="F47" s="36">
        <v>68</v>
      </c>
      <c r="G47" s="35">
        <v>66</v>
      </c>
      <c r="H47" s="35">
        <v>71</v>
      </c>
      <c r="I47" s="35">
        <v>57</v>
      </c>
      <c r="J47" s="37">
        <v>53</v>
      </c>
      <c r="K47" s="54">
        <v>45</v>
      </c>
      <c r="L47" s="54">
        <v>41</v>
      </c>
      <c r="M47" s="54">
        <v>37</v>
      </c>
      <c r="N47" s="54">
        <v>37</v>
      </c>
      <c r="O47" s="54">
        <v>35</v>
      </c>
      <c r="P47" s="54">
        <v>36</v>
      </c>
      <c r="Q47" s="54">
        <v>35</v>
      </c>
      <c r="R47" s="54">
        <f t="shared" si="2"/>
        <v>-1</v>
      </c>
      <c r="S47" s="55">
        <f t="shared" si="3"/>
        <v>-2.777777777777779E-2</v>
      </c>
      <c r="T47" s="1"/>
    </row>
    <row r="48" spans="1:20" s="51" customFormat="1" ht="15" customHeight="1" x14ac:dyDescent="0.25">
      <c r="A48" s="86">
        <v>2265</v>
      </c>
      <c r="B48" s="33" t="s">
        <v>513</v>
      </c>
      <c r="C48" s="36">
        <v>66</v>
      </c>
      <c r="D48" s="35">
        <v>61</v>
      </c>
      <c r="E48" s="35">
        <v>69</v>
      </c>
      <c r="F48" s="36">
        <v>73</v>
      </c>
      <c r="G48" s="35">
        <v>71</v>
      </c>
      <c r="H48" s="35">
        <v>69</v>
      </c>
      <c r="I48" s="35">
        <v>61</v>
      </c>
      <c r="J48" s="37">
        <v>53</v>
      </c>
      <c r="K48" s="54">
        <v>54</v>
      </c>
      <c r="L48" s="54">
        <v>48</v>
      </c>
      <c r="M48" s="54">
        <v>56</v>
      </c>
      <c r="N48" s="54">
        <v>59</v>
      </c>
      <c r="O48" s="54">
        <v>53</v>
      </c>
      <c r="P48" s="54">
        <v>56</v>
      </c>
      <c r="Q48" s="54">
        <v>54</v>
      </c>
      <c r="R48" s="54">
        <f t="shared" si="2"/>
        <v>-2</v>
      </c>
      <c r="S48" s="55">
        <f t="shared" si="3"/>
        <v>-3.5714285714285698E-2</v>
      </c>
      <c r="T48" s="1"/>
    </row>
    <row r="49" spans="1:25" s="51" customFormat="1" ht="15" customHeight="1" x14ac:dyDescent="0.25">
      <c r="A49" s="86">
        <v>2235</v>
      </c>
      <c r="B49" s="38" t="s">
        <v>1422</v>
      </c>
      <c r="C49" s="36">
        <v>85</v>
      </c>
      <c r="D49" s="35">
        <v>90</v>
      </c>
      <c r="E49" s="35">
        <v>77</v>
      </c>
      <c r="F49" s="36">
        <v>75</v>
      </c>
      <c r="G49" s="35">
        <v>80</v>
      </c>
      <c r="H49" s="35">
        <v>79</v>
      </c>
      <c r="I49" s="35">
        <v>80</v>
      </c>
      <c r="J49" s="37">
        <v>80</v>
      </c>
      <c r="K49" s="54">
        <v>76</v>
      </c>
      <c r="L49" s="54">
        <v>73</v>
      </c>
      <c r="M49" s="54">
        <v>62</v>
      </c>
      <c r="N49" s="54">
        <v>60</v>
      </c>
      <c r="O49" s="54">
        <v>54</v>
      </c>
      <c r="P49" s="54">
        <v>49</v>
      </c>
      <c r="Q49" s="54">
        <v>47</v>
      </c>
      <c r="R49" s="54">
        <f t="shared" si="2"/>
        <v>-2</v>
      </c>
      <c r="S49" s="55">
        <f t="shared" si="3"/>
        <v>-4.081632653061229E-2</v>
      </c>
      <c r="T49" s="1"/>
    </row>
    <row r="50" spans="1:25" s="51" customFormat="1" ht="15" customHeight="1" x14ac:dyDescent="0.25">
      <c r="A50" s="86">
        <v>2280</v>
      </c>
      <c r="B50" s="38" t="s">
        <v>469</v>
      </c>
      <c r="C50" s="36">
        <v>29</v>
      </c>
      <c r="D50" s="35">
        <v>31</v>
      </c>
      <c r="E50" s="35">
        <v>30</v>
      </c>
      <c r="F50" s="36">
        <v>27</v>
      </c>
      <c r="G50" s="35">
        <v>24</v>
      </c>
      <c r="H50" s="35">
        <v>30</v>
      </c>
      <c r="I50" s="35">
        <v>33</v>
      </c>
      <c r="J50" s="37">
        <v>29</v>
      </c>
      <c r="K50" s="54">
        <v>28</v>
      </c>
      <c r="L50" s="54">
        <v>30</v>
      </c>
      <c r="M50" s="54">
        <v>30</v>
      </c>
      <c r="N50" s="54">
        <v>32</v>
      </c>
      <c r="O50" s="54">
        <v>38</v>
      </c>
      <c r="P50" s="54">
        <v>48</v>
      </c>
      <c r="Q50" s="54">
        <v>46</v>
      </c>
      <c r="R50" s="54">
        <f t="shared" si="2"/>
        <v>-2</v>
      </c>
      <c r="S50" s="55">
        <f t="shared" si="3"/>
        <v>-4.166666666666663E-2</v>
      </c>
      <c r="T50" s="1"/>
    </row>
    <row r="51" spans="1:25" s="51" customFormat="1" ht="15" customHeight="1" x14ac:dyDescent="0.25">
      <c r="A51" s="86">
        <v>2269</v>
      </c>
      <c r="B51" s="38" t="s">
        <v>477</v>
      </c>
      <c r="C51" s="36">
        <v>49</v>
      </c>
      <c r="D51" s="35">
        <v>42</v>
      </c>
      <c r="E51" s="35">
        <v>41</v>
      </c>
      <c r="F51" s="36">
        <v>43</v>
      </c>
      <c r="G51" s="35">
        <v>34</v>
      </c>
      <c r="H51" s="35">
        <v>40</v>
      </c>
      <c r="I51" s="35">
        <v>36</v>
      </c>
      <c r="J51" s="37">
        <v>37</v>
      </c>
      <c r="K51" s="54">
        <v>36</v>
      </c>
      <c r="L51" s="54">
        <v>37</v>
      </c>
      <c r="M51" s="54">
        <v>29</v>
      </c>
      <c r="N51" s="54">
        <v>29</v>
      </c>
      <c r="O51" s="54">
        <v>24</v>
      </c>
      <c r="P51" s="54">
        <v>21</v>
      </c>
      <c r="Q51" s="54">
        <v>20</v>
      </c>
      <c r="R51" s="54">
        <f t="shared" si="2"/>
        <v>-1</v>
      </c>
      <c r="S51" s="55">
        <f t="shared" si="3"/>
        <v>-4.7619047619047672E-2</v>
      </c>
      <c r="T51" s="1"/>
    </row>
    <row r="52" spans="1:25" s="51" customFormat="1" ht="15" customHeight="1" x14ac:dyDescent="0.25">
      <c r="A52" s="86">
        <v>2229</v>
      </c>
      <c r="B52" s="38" t="s">
        <v>487</v>
      </c>
      <c r="C52" s="36">
        <v>230</v>
      </c>
      <c r="D52" s="35">
        <v>237</v>
      </c>
      <c r="E52" s="35">
        <v>235</v>
      </c>
      <c r="F52" s="36">
        <v>232</v>
      </c>
      <c r="G52" s="35">
        <v>224</v>
      </c>
      <c r="H52" s="35">
        <v>226</v>
      </c>
      <c r="I52" s="35">
        <v>217</v>
      </c>
      <c r="J52" s="37">
        <v>206</v>
      </c>
      <c r="K52" s="54">
        <v>186</v>
      </c>
      <c r="L52" s="54">
        <v>172</v>
      </c>
      <c r="M52" s="54">
        <v>167</v>
      </c>
      <c r="N52" s="54">
        <v>158</v>
      </c>
      <c r="O52" s="54">
        <v>144</v>
      </c>
      <c r="P52" s="54">
        <v>135</v>
      </c>
      <c r="Q52" s="54">
        <v>128</v>
      </c>
      <c r="R52" s="54">
        <f t="shared" si="2"/>
        <v>-7</v>
      </c>
      <c r="S52" s="55">
        <f t="shared" si="3"/>
        <v>-5.1851851851851816E-2</v>
      </c>
      <c r="T52" s="277"/>
    </row>
    <row r="53" spans="1:25" s="51" customFormat="1" ht="15" customHeight="1" x14ac:dyDescent="0.25">
      <c r="A53" s="86">
        <v>2252</v>
      </c>
      <c r="B53" s="39" t="s">
        <v>1550</v>
      </c>
      <c r="C53" s="36">
        <v>303</v>
      </c>
      <c r="D53" s="35">
        <v>304</v>
      </c>
      <c r="E53" s="35">
        <v>304</v>
      </c>
      <c r="F53" s="36">
        <v>302</v>
      </c>
      <c r="G53" s="35">
        <v>312</v>
      </c>
      <c r="H53" s="35">
        <v>329</v>
      </c>
      <c r="I53" s="35">
        <v>333</v>
      </c>
      <c r="J53" s="37">
        <v>317</v>
      </c>
      <c r="K53" s="242">
        <v>293</v>
      </c>
      <c r="L53" s="242">
        <v>271</v>
      </c>
      <c r="M53" s="242">
        <v>239</v>
      </c>
      <c r="N53" s="242">
        <v>225</v>
      </c>
      <c r="O53" s="242">
        <v>215</v>
      </c>
      <c r="P53" s="54">
        <v>192</v>
      </c>
      <c r="Q53" s="54">
        <v>182</v>
      </c>
      <c r="R53" s="242">
        <f t="shared" si="2"/>
        <v>-10</v>
      </c>
      <c r="S53" s="243">
        <f t="shared" si="3"/>
        <v>-5.208333333333337E-2</v>
      </c>
      <c r="T53" s="1"/>
      <c r="V53" s="236"/>
      <c r="W53" s="236"/>
      <c r="X53" s="236"/>
      <c r="Y53" s="236"/>
    </row>
    <row r="54" spans="1:25" s="51" customFormat="1" ht="15" customHeight="1" x14ac:dyDescent="0.25">
      <c r="A54" s="86">
        <v>2234</v>
      </c>
      <c r="B54" s="38" t="s">
        <v>491</v>
      </c>
      <c r="C54" s="36">
        <v>52</v>
      </c>
      <c r="D54" s="35">
        <v>53</v>
      </c>
      <c r="E54" s="35">
        <v>47</v>
      </c>
      <c r="F54" s="36">
        <v>45</v>
      </c>
      <c r="G54" s="35">
        <v>42</v>
      </c>
      <c r="H54" s="35">
        <v>34</v>
      </c>
      <c r="I54" s="35">
        <v>41</v>
      </c>
      <c r="J54" s="37">
        <v>51</v>
      </c>
      <c r="K54" s="54">
        <v>50</v>
      </c>
      <c r="L54" s="54">
        <v>46</v>
      </c>
      <c r="M54" s="54">
        <v>50</v>
      </c>
      <c r="N54" s="54">
        <v>59</v>
      </c>
      <c r="O54" s="54">
        <v>52</v>
      </c>
      <c r="P54" s="54">
        <v>56</v>
      </c>
      <c r="Q54" s="54">
        <v>53</v>
      </c>
      <c r="R54" s="54">
        <f t="shared" si="2"/>
        <v>-3</v>
      </c>
      <c r="S54" s="55">
        <f t="shared" si="3"/>
        <v>-5.3571428571428603E-2</v>
      </c>
      <c r="T54" s="1"/>
      <c r="V54" s="236"/>
      <c r="W54" s="236"/>
      <c r="X54" s="236"/>
      <c r="Y54" s="236"/>
    </row>
    <row r="55" spans="1:25" s="51" customFormat="1" ht="15" customHeight="1" x14ac:dyDescent="0.25">
      <c r="A55" s="86">
        <v>2256</v>
      </c>
      <c r="B55" s="39" t="s">
        <v>494</v>
      </c>
      <c r="C55" s="36">
        <v>26</v>
      </c>
      <c r="D55" s="35">
        <v>23</v>
      </c>
      <c r="E55" s="35">
        <v>21</v>
      </c>
      <c r="F55" s="36">
        <v>23</v>
      </c>
      <c r="G55" s="35">
        <v>24</v>
      </c>
      <c r="H55" s="35">
        <v>22</v>
      </c>
      <c r="I55" s="35">
        <v>23</v>
      </c>
      <c r="J55" s="37">
        <v>24</v>
      </c>
      <c r="K55" s="54">
        <v>26</v>
      </c>
      <c r="L55" s="54">
        <v>26</v>
      </c>
      <c r="M55" s="54">
        <v>24</v>
      </c>
      <c r="N55" s="54">
        <v>25</v>
      </c>
      <c r="O55" s="54">
        <v>29</v>
      </c>
      <c r="P55" s="54">
        <v>30</v>
      </c>
      <c r="Q55" s="54">
        <v>28</v>
      </c>
      <c r="R55" s="54">
        <f t="shared" si="2"/>
        <v>-2</v>
      </c>
      <c r="S55" s="55">
        <f t="shared" si="3"/>
        <v>-6.6666666666666652E-2</v>
      </c>
      <c r="T55" s="1"/>
      <c r="V55" s="236"/>
      <c r="W55" s="236"/>
      <c r="X55" s="236"/>
      <c r="Y55" s="236"/>
    </row>
    <row r="56" spans="1:25" s="51" customFormat="1" ht="15" customHeight="1" x14ac:dyDescent="0.25">
      <c r="A56" s="86">
        <v>2233</v>
      </c>
      <c r="B56" s="33" t="s">
        <v>490</v>
      </c>
      <c r="C56" s="36">
        <v>14</v>
      </c>
      <c r="D56" s="35">
        <v>8</v>
      </c>
      <c r="E56" s="35">
        <v>11</v>
      </c>
      <c r="F56" s="36">
        <v>11</v>
      </c>
      <c r="G56" s="35">
        <v>10</v>
      </c>
      <c r="H56" s="35">
        <v>10</v>
      </c>
      <c r="I56" s="35">
        <v>10</v>
      </c>
      <c r="J56" s="37">
        <v>11</v>
      </c>
      <c r="K56" s="54">
        <v>12</v>
      </c>
      <c r="L56" s="54">
        <v>12</v>
      </c>
      <c r="M56" s="54">
        <v>13</v>
      </c>
      <c r="N56" s="54">
        <v>13</v>
      </c>
      <c r="O56" s="54">
        <v>12</v>
      </c>
      <c r="P56" s="54">
        <v>15</v>
      </c>
      <c r="Q56" s="54">
        <v>14</v>
      </c>
      <c r="R56" s="54">
        <f t="shared" si="2"/>
        <v>-1</v>
      </c>
      <c r="S56" s="55">
        <f t="shared" si="3"/>
        <v>-6.6666666666666652E-2</v>
      </c>
      <c r="T56" s="1"/>
      <c r="V56" s="236"/>
      <c r="W56" s="236"/>
      <c r="X56" s="236"/>
      <c r="Y56" s="236"/>
    </row>
    <row r="57" spans="1:25" s="51" customFormat="1" ht="15" customHeight="1" x14ac:dyDescent="0.25">
      <c r="A57" s="86">
        <v>2231</v>
      </c>
      <c r="B57" s="38" t="s">
        <v>484</v>
      </c>
      <c r="C57" s="36">
        <v>64</v>
      </c>
      <c r="D57" s="35">
        <v>64</v>
      </c>
      <c r="E57" s="35">
        <v>55</v>
      </c>
      <c r="F57" s="36">
        <v>56</v>
      </c>
      <c r="G57" s="35">
        <v>58</v>
      </c>
      <c r="H57" s="35">
        <v>58</v>
      </c>
      <c r="I57" s="35">
        <v>58</v>
      </c>
      <c r="J57" s="37">
        <v>56</v>
      </c>
      <c r="K57" s="54">
        <v>62</v>
      </c>
      <c r="L57" s="54">
        <v>62</v>
      </c>
      <c r="M57" s="54">
        <v>59</v>
      </c>
      <c r="N57" s="54">
        <v>53</v>
      </c>
      <c r="O57" s="54">
        <v>57</v>
      </c>
      <c r="P57" s="54">
        <v>56</v>
      </c>
      <c r="Q57" s="54">
        <v>52</v>
      </c>
      <c r="R57" s="54">
        <f t="shared" si="2"/>
        <v>-4</v>
      </c>
      <c r="S57" s="55">
        <f t="shared" si="3"/>
        <v>-7.1428571428571397E-2</v>
      </c>
      <c r="T57" s="1"/>
      <c r="V57" s="236"/>
      <c r="W57" s="236"/>
      <c r="X57" s="236"/>
      <c r="Y57" s="236"/>
    </row>
    <row r="58" spans="1:25" s="51" customFormat="1" ht="15" customHeight="1" x14ac:dyDescent="0.25">
      <c r="A58" s="86">
        <v>2242</v>
      </c>
      <c r="B58" s="38" t="s">
        <v>492</v>
      </c>
      <c r="C58" s="36">
        <v>20</v>
      </c>
      <c r="D58" s="35">
        <v>21</v>
      </c>
      <c r="E58" s="35">
        <v>21</v>
      </c>
      <c r="F58" s="36">
        <v>21</v>
      </c>
      <c r="G58" s="35">
        <v>18</v>
      </c>
      <c r="H58" s="35">
        <v>15</v>
      </c>
      <c r="I58" s="35">
        <v>15</v>
      </c>
      <c r="J58" s="37">
        <v>17</v>
      </c>
      <c r="K58" s="54">
        <v>16</v>
      </c>
      <c r="L58" s="54">
        <v>18</v>
      </c>
      <c r="M58" s="54">
        <v>16</v>
      </c>
      <c r="N58" s="54">
        <v>16</v>
      </c>
      <c r="O58" s="54">
        <v>13</v>
      </c>
      <c r="P58" s="54">
        <v>13</v>
      </c>
      <c r="Q58" s="54">
        <v>12</v>
      </c>
      <c r="R58" s="54">
        <f t="shared" si="2"/>
        <v>-1</v>
      </c>
      <c r="S58" s="55">
        <f t="shared" si="3"/>
        <v>-7.6923076923076872E-2</v>
      </c>
      <c r="T58" s="1"/>
      <c r="V58" s="236"/>
      <c r="W58" s="236"/>
      <c r="X58" s="236"/>
      <c r="Y58" s="236"/>
    </row>
    <row r="59" spans="1:25" s="51" customFormat="1" ht="15" customHeight="1" x14ac:dyDescent="0.25">
      <c r="A59" s="86">
        <v>2272</v>
      </c>
      <c r="B59" s="38" t="s">
        <v>501</v>
      </c>
      <c r="C59" s="36">
        <v>98</v>
      </c>
      <c r="D59" s="35">
        <v>106</v>
      </c>
      <c r="E59" s="35">
        <v>104</v>
      </c>
      <c r="F59" s="36">
        <v>105</v>
      </c>
      <c r="G59" s="35">
        <v>97</v>
      </c>
      <c r="H59" s="35">
        <v>98</v>
      </c>
      <c r="I59" s="35">
        <v>92</v>
      </c>
      <c r="J59" s="37">
        <v>89</v>
      </c>
      <c r="K59" s="54">
        <v>82</v>
      </c>
      <c r="L59" s="54">
        <v>75</v>
      </c>
      <c r="M59" s="54">
        <v>75</v>
      </c>
      <c r="N59" s="54">
        <v>70</v>
      </c>
      <c r="O59" s="54">
        <v>67</v>
      </c>
      <c r="P59" s="54">
        <v>63</v>
      </c>
      <c r="Q59" s="54">
        <v>58</v>
      </c>
      <c r="R59" s="54">
        <f t="shared" si="2"/>
        <v>-5</v>
      </c>
      <c r="S59" s="55">
        <f t="shared" si="3"/>
        <v>-7.9365079365079416E-2</v>
      </c>
      <c r="T59" s="1"/>
      <c r="V59" s="236"/>
      <c r="W59" s="236"/>
      <c r="X59" s="236"/>
      <c r="Y59" s="236"/>
    </row>
    <row r="60" spans="1:25" s="51" customFormat="1" ht="15" customHeight="1" x14ac:dyDescent="0.25">
      <c r="A60" s="86">
        <v>2266</v>
      </c>
      <c r="B60" s="39" t="s">
        <v>467</v>
      </c>
      <c r="C60" s="36">
        <v>70</v>
      </c>
      <c r="D60" s="35">
        <v>66</v>
      </c>
      <c r="E60" s="35">
        <v>65</v>
      </c>
      <c r="F60" s="36">
        <v>57</v>
      </c>
      <c r="G60" s="35">
        <v>60</v>
      </c>
      <c r="H60" s="35">
        <v>55</v>
      </c>
      <c r="I60" s="35">
        <v>49</v>
      </c>
      <c r="J60" s="37">
        <v>40</v>
      </c>
      <c r="K60" s="54">
        <v>36</v>
      </c>
      <c r="L60" s="54">
        <v>38</v>
      </c>
      <c r="M60" s="54">
        <v>33</v>
      </c>
      <c r="N60" s="54">
        <v>34</v>
      </c>
      <c r="O60" s="54">
        <v>32</v>
      </c>
      <c r="P60" s="54">
        <v>37</v>
      </c>
      <c r="Q60" s="54">
        <v>34</v>
      </c>
      <c r="R60" s="54">
        <f t="shared" si="2"/>
        <v>-3</v>
      </c>
      <c r="S60" s="55">
        <f t="shared" si="3"/>
        <v>-8.108108108108103E-2</v>
      </c>
      <c r="T60" s="1"/>
      <c r="V60" s="236"/>
      <c r="W60" s="236"/>
      <c r="X60" s="236"/>
      <c r="Y60" s="236"/>
    </row>
    <row r="61" spans="1:25" s="51" customFormat="1" ht="15" customHeight="1" x14ac:dyDescent="0.25">
      <c r="A61" s="86">
        <v>2245</v>
      </c>
      <c r="B61" s="39" t="s">
        <v>507</v>
      </c>
      <c r="C61" s="36">
        <v>133</v>
      </c>
      <c r="D61" s="35">
        <v>123</v>
      </c>
      <c r="E61" s="35">
        <v>123</v>
      </c>
      <c r="F61" s="36">
        <v>120</v>
      </c>
      <c r="G61" s="35">
        <v>111</v>
      </c>
      <c r="H61" s="35">
        <v>113</v>
      </c>
      <c r="I61" s="35">
        <v>110</v>
      </c>
      <c r="J61" s="37">
        <v>107</v>
      </c>
      <c r="K61" s="54">
        <v>101</v>
      </c>
      <c r="L61" s="54">
        <v>94</v>
      </c>
      <c r="M61" s="54">
        <v>67</v>
      </c>
      <c r="N61" s="54">
        <v>56</v>
      </c>
      <c r="O61" s="54">
        <v>52</v>
      </c>
      <c r="P61" s="54">
        <v>47</v>
      </c>
      <c r="Q61" s="54">
        <v>43</v>
      </c>
      <c r="R61" s="54">
        <f t="shared" si="2"/>
        <v>-4</v>
      </c>
      <c r="S61" s="55">
        <f t="shared" si="3"/>
        <v>-8.5106382978723416E-2</v>
      </c>
      <c r="T61" s="1"/>
      <c r="V61" s="236"/>
      <c r="W61" s="236"/>
      <c r="X61" s="236"/>
      <c r="Y61" s="236"/>
    </row>
    <row r="62" spans="1:25" s="51" customFormat="1" ht="15" customHeight="1" x14ac:dyDescent="0.25">
      <c r="A62" s="86">
        <v>52102</v>
      </c>
      <c r="B62" s="39" t="s">
        <v>471</v>
      </c>
      <c r="C62" s="36">
        <v>50</v>
      </c>
      <c r="D62" s="35">
        <v>50</v>
      </c>
      <c r="E62" s="35">
        <v>52</v>
      </c>
      <c r="F62" s="36">
        <v>63</v>
      </c>
      <c r="G62" s="35">
        <v>58</v>
      </c>
      <c r="H62" s="35">
        <v>64</v>
      </c>
      <c r="I62" s="35">
        <v>69</v>
      </c>
      <c r="J62" s="37">
        <v>64</v>
      </c>
      <c r="K62" s="54">
        <v>68</v>
      </c>
      <c r="L62" s="54">
        <v>73</v>
      </c>
      <c r="M62" s="54">
        <v>69</v>
      </c>
      <c r="N62" s="54">
        <v>76</v>
      </c>
      <c r="O62" s="54">
        <v>75</v>
      </c>
      <c r="P62" s="54">
        <v>69</v>
      </c>
      <c r="Q62" s="54">
        <v>63</v>
      </c>
      <c r="R62" s="54">
        <f t="shared" si="2"/>
        <v>-6</v>
      </c>
      <c r="S62" s="55">
        <f t="shared" si="3"/>
        <v>-8.6956521739130488E-2</v>
      </c>
      <c r="T62" s="1"/>
    </row>
    <row r="63" spans="1:25" s="51" customFormat="1" ht="15" customHeight="1" x14ac:dyDescent="0.25">
      <c r="A63" s="86">
        <v>2249</v>
      </c>
      <c r="B63" s="33" t="s">
        <v>493</v>
      </c>
      <c r="C63" s="36">
        <v>52</v>
      </c>
      <c r="D63" s="35">
        <v>51</v>
      </c>
      <c r="E63" s="35">
        <v>42</v>
      </c>
      <c r="F63" s="36">
        <v>45</v>
      </c>
      <c r="G63" s="35">
        <v>49</v>
      </c>
      <c r="H63" s="35">
        <v>53</v>
      </c>
      <c r="I63" s="35">
        <v>55</v>
      </c>
      <c r="J63" s="37">
        <v>51</v>
      </c>
      <c r="K63" s="54">
        <v>48</v>
      </c>
      <c r="L63" s="54">
        <v>42</v>
      </c>
      <c r="M63" s="54">
        <v>43</v>
      </c>
      <c r="N63" s="54">
        <v>44</v>
      </c>
      <c r="O63" s="54">
        <v>40</v>
      </c>
      <c r="P63" s="54">
        <v>45</v>
      </c>
      <c r="Q63" s="54">
        <v>41</v>
      </c>
      <c r="R63" s="54">
        <f t="shared" si="2"/>
        <v>-4</v>
      </c>
      <c r="S63" s="55">
        <f t="shared" si="3"/>
        <v>-8.8888888888888906E-2</v>
      </c>
      <c r="T63" s="1"/>
    </row>
    <row r="64" spans="1:25" s="51" customFormat="1" ht="15" customHeight="1" x14ac:dyDescent="0.25">
      <c r="A64" s="86">
        <v>2277</v>
      </c>
      <c r="B64" s="38" t="s">
        <v>520</v>
      </c>
      <c r="C64" s="36">
        <v>36</v>
      </c>
      <c r="D64" s="35">
        <v>36</v>
      </c>
      <c r="E64" s="35">
        <v>37</v>
      </c>
      <c r="F64" s="36">
        <v>38</v>
      </c>
      <c r="G64" s="35">
        <v>36</v>
      </c>
      <c r="H64" s="35">
        <v>34</v>
      </c>
      <c r="I64" s="35">
        <v>30</v>
      </c>
      <c r="J64" s="37">
        <v>29</v>
      </c>
      <c r="K64" s="54">
        <v>26</v>
      </c>
      <c r="L64" s="54">
        <v>23</v>
      </c>
      <c r="M64" s="54">
        <v>20</v>
      </c>
      <c r="N64" s="54">
        <v>20</v>
      </c>
      <c r="O64" s="54">
        <v>18</v>
      </c>
      <c r="P64" s="54">
        <v>22</v>
      </c>
      <c r="Q64" s="54">
        <v>20</v>
      </c>
      <c r="R64" s="54">
        <f t="shared" si="2"/>
        <v>-2</v>
      </c>
      <c r="S64" s="55">
        <f t="shared" si="3"/>
        <v>-9.0909090909090939E-2</v>
      </c>
      <c r="T64" s="1"/>
    </row>
    <row r="65" spans="1:20" s="51" customFormat="1" ht="14.1" customHeight="1" x14ac:dyDescent="0.25">
      <c r="A65" s="86">
        <v>2241</v>
      </c>
      <c r="B65" s="38" t="s">
        <v>1465</v>
      </c>
      <c r="C65" s="36">
        <v>48</v>
      </c>
      <c r="D65" s="35">
        <v>45</v>
      </c>
      <c r="E65" s="35">
        <v>43</v>
      </c>
      <c r="F65" s="36">
        <v>36</v>
      </c>
      <c r="G65" s="35">
        <v>34</v>
      </c>
      <c r="H65" s="35">
        <v>33</v>
      </c>
      <c r="I65" s="35">
        <v>32</v>
      </c>
      <c r="J65" s="37">
        <v>32</v>
      </c>
      <c r="K65" s="54">
        <v>31</v>
      </c>
      <c r="L65" s="54">
        <v>30</v>
      </c>
      <c r="M65" s="54">
        <v>27</v>
      </c>
      <c r="N65" s="54">
        <v>28</v>
      </c>
      <c r="O65" s="54">
        <v>28</v>
      </c>
      <c r="P65" s="54">
        <v>28</v>
      </c>
      <c r="Q65" s="54">
        <v>25</v>
      </c>
      <c r="R65" s="54">
        <f t="shared" si="2"/>
        <v>-3</v>
      </c>
      <c r="S65" s="55">
        <f t="shared" si="3"/>
        <v>-0.1071428571428571</v>
      </c>
      <c r="T65" s="1"/>
    </row>
    <row r="66" spans="1:20" s="51" customFormat="1" ht="15" customHeight="1" x14ac:dyDescent="0.25">
      <c r="A66" s="86">
        <v>2251</v>
      </c>
      <c r="B66" s="39" t="s">
        <v>1212</v>
      </c>
      <c r="C66" s="36">
        <v>50</v>
      </c>
      <c r="D66" s="35">
        <v>52</v>
      </c>
      <c r="E66" s="35">
        <v>55</v>
      </c>
      <c r="F66" s="36">
        <v>57</v>
      </c>
      <c r="G66" s="35">
        <v>54</v>
      </c>
      <c r="H66" s="35">
        <v>53</v>
      </c>
      <c r="I66" s="35">
        <v>54</v>
      </c>
      <c r="J66" s="37">
        <v>47</v>
      </c>
      <c r="K66" s="54">
        <v>39</v>
      </c>
      <c r="L66" s="54">
        <v>37</v>
      </c>
      <c r="M66" s="54">
        <v>32</v>
      </c>
      <c r="N66" s="54">
        <v>29</v>
      </c>
      <c r="O66" s="54">
        <v>35</v>
      </c>
      <c r="P66" s="54">
        <v>31</v>
      </c>
      <c r="Q66" s="54">
        <v>27</v>
      </c>
      <c r="R66" s="54">
        <f t="shared" si="2"/>
        <v>-4</v>
      </c>
      <c r="S66" s="55">
        <f t="shared" si="3"/>
        <v>-0.12903225806451613</v>
      </c>
      <c r="T66" s="1"/>
    </row>
    <row r="67" spans="1:20" s="51" customFormat="1" ht="15" customHeight="1" x14ac:dyDescent="0.25">
      <c r="A67" s="86">
        <v>23081</v>
      </c>
      <c r="B67" s="39" t="s">
        <v>508</v>
      </c>
      <c r="C67" s="36">
        <v>51</v>
      </c>
      <c r="D67" s="35">
        <v>59</v>
      </c>
      <c r="E67" s="35">
        <v>58</v>
      </c>
      <c r="F67" s="36">
        <v>55</v>
      </c>
      <c r="G67" s="35">
        <v>52</v>
      </c>
      <c r="H67" s="35">
        <v>55</v>
      </c>
      <c r="I67" s="35">
        <v>47</v>
      </c>
      <c r="J67" s="37">
        <v>51</v>
      </c>
      <c r="K67" s="54">
        <v>56</v>
      </c>
      <c r="L67" s="54">
        <v>53</v>
      </c>
      <c r="M67" s="54">
        <v>44</v>
      </c>
      <c r="N67" s="54">
        <v>39</v>
      </c>
      <c r="O67" s="54">
        <v>37</v>
      </c>
      <c r="P67" s="54">
        <v>33</v>
      </c>
      <c r="Q67" s="54">
        <v>28</v>
      </c>
      <c r="R67" s="54">
        <f>Q67-P67</f>
        <v>-5</v>
      </c>
      <c r="S67" s="55">
        <f t="shared" si="3"/>
        <v>-0.15151515151515149</v>
      </c>
      <c r="T67" s="1"/>
    </row>
    <row r="68" spans="1:20" s="51" customFormat="1" ht="15" x14ac:dyDescent="0.25">
      <c r="A68" s="86">
        <v>2270</v>
      </c>
      <c r="B68" s="39" t="s">
        <v>473</v>
      </c>
      <c r="C68" s="36">
        <v>28</v>
      </c>
      <c r="D68" s="35">
        <v>29</v>
      </c>
      <c r="E68" s="35">
        <v>31</v>
      </c>
      <c r="F68" s="36">
        <v>30</v>
      </c>
      <c r="G68" s="35">
        <v>28</v>
      </c>
      <c r="H68" s="35">
        <v>29</v>
      </c>
      <c r="I68" s="35">
        <v>25</v>
      </c>
      <c r="J68" s="37">
        <v>22</v>
      </c>
      <c r="K68" s="54">
        <v>22</v>
      </c>
      <c r="L68" s="54">
        <v>21</v>
      </c>
      <c r="M68" s="54">
        <v>17</v>
      </c>
      <c r="N68" s="54">
        <v>17</v>
      </c>
      <c r="O68" s="54">
        <v>16</v>
      </c>
      <c r="P68" s="54">
        <v>15</v>
      </c>
      <c r="Q68" s="54">
        <v>12</v>
      </c>
      <c r="R68" s="54">
        <f>Q68-P68</f>
        <v>-3</v>
      </c>
      <c r="S68" s="55">
        <f t="shared" si="3"/>
        <v>-0.19999999999999996</v>
      </c>
      <c r="T68" s="1"/>
    </row>
    <row r="69" spans="1:20" s="51" customFormat="1" ht="15" x14ac:dyDescent="0.25">
      <c r="A69" s="50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1"/>
    </row>
    <row r="70" spans="1:20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1"/>
    </row>
    <row r="71" spans="1:20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1"/>
    </row>
    <row r="72" spans="1:20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1"/>
    </row>
    <row r="73" spans="1:20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1"/>
    </row>
    <row r="74" spans="1:20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1"/>
    </row>
    <row r="75" spans="1:20" s="51" customFormat="1" ht="15" x14ac:dyDescent="0.25">
      <c r="A75" s="50"/>
      <c r="B75" s="41" t="s">
        <v>1476</v>
      </c>
      <c r="C75" s="54">
        <f>SUM(C3:C74)</f>
        <v>4025</v>
      </c>
      <c r="D75" s="57">
        <f>SUM(D$3:D74)</f>
        <v>4028</v>
      </c>
      <c r="E75" s="57">
        <f>SUM(E$3:E74)</f>
        <v>3925</v>
      </c>
      <c r="F75" s="57">
        <f>SUM(F$3:F74)</f>
        <v>3909</v>
      </c>
      <c r="G75" s="57">
        <f>SUM(G$3:G74)</f>
        <v>3853</v>
      </c>
      <c r="H75" s="57">
        <f>SUM(H$3:H74)</f>
        <v>3843</v>
      </c>
      <c r="I75" s="57">
        <f>SUM(I$3:I74)</f>
        <v>3789</v>
      </c>
      <c r="J75" s="57">
        <f>SUM(J$3:J74)</f>
        <v>3693</v>
      </c>
      <c r="K75" s="57">
        <f>SUM(K$3:K74)</f>
        <v>3580</v>
      </c>
      <c r="L75" s="57">
        <f>SUM(L$3:L74)</f>
        <v>3436</v>
      </c>
      <c r="M75" s="57">
        <f>SUM(M$3:M74)</f>
        <v>3185</v>
      </c>
      <c r="N75" s="57">
        <v>3201</v>
      </c>
      <c r="O75" s="57">
        <v>3064</v>
      </c>
      <c r="P75" s="57">
        <f>SUM(P$3:P74)</f>
        <v>2944</v>
      </c>
      <c r="Q75" s="57">
        <f>SUM(Q$3:Q74)</f>
        <v>2915</v>
      </c>
      <c r="R75" s="54">
        <f>SUM(R$3:R74)</f>
        <v>-29</v>
      </c>
      <c r="S75" s="55">
        <f>(Q75/P75)-1</f>
        <v>-9.8505434782608647E-3</v>
      </c>
      <c r="T75" s="1"/>
    </row>
    <row r="76" spans="1:20" s="51" customFormat="1" ht="15" x14ac:dyDescent="0.25">
      <c r="A76" s="50"/>
      <c r="C76" s="54"/>
      <c r="D76" s="54">
        <f t="shared" ref="D76:L76" si="4">D75-C75</f>
        <v>3</v>
      </c>
      <c r="E76" s="54">
        <f t="shared" si="4"/>
        <v>-103</v>
      </c>
      <c r="F76" s="54">
        <f t="shared" si="4"/>
        <v>-16</v>
      </c>
      <c r="G76" s="54">
        <f t="shared" si="4"/>
        <v>-56</v>
      </c>
      <c r="H76" s="54">
        <f t="shared" si="4"/>
        <v>-10</v>
      </c>
      <c r="I76" s="54">
        <f t="shared" si="4"/>
        <v>-54</v>
      </c>
      <c r="J76" s="54">
        <f t="shared" si="4"/>
        <v>-96</v>
      </c>
      <c r="K76" s="54">
        <f t="shared" si="4"/>
        <v>-113</v>
      </c>
      <c r="L76" s="54">
        <f t="shared" si="4"/>
        <v>-144</v>
      </c>
      <c r="M76" s="54">
        <f>M75-L75</f>
        <v>-251</v>
      </c>
      <c r="N76" s="54">
        <f>N75-M75</f>
        <v>16</v>
      </c>
      <c r="O76" s="54">
        <v>-137</v>
      </c>
      <c r="P76" s="54">
        <f>P75-O75</f>
        <v>-120</v>
      </c>
      <c r="Q76" s="54">
        <f>Q75-P75</f>
        <v>-29</v>
      </c>
      <c r="R76" s="54"/>
      <c r="S76" s="55"/>
      <c r="T76" s="1"/>
    </row>
    <row r="77" spans="1:20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5"/>
      <c r="T77" s="1"/>
    </row>
    <row r="78" spans="1:20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5"/>
      <c r="T78" s="1"/>
    </row>
    <row r="79" spans="1:20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5"/>
      <c r="T79" s="1"/>
    </row>
    <row r="80" spans="1:20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5"/>
      <c r="T80" s="1"/>
    </row>
    <row r="81" spans="1:20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5"/>
      <c r="T81" s="1"/>
    </row>
    <row r="82" spans="1:20" s="469" customFormat="1" ht="15" x14ac:dyDescent="0.25">
      <c r="A82" s="463">
        <v>2240</v>
      </c>
      <c r="B82" s="458" t="s">
        <v>576</v>
      </c>
      <c r="C82" s="464">
        <v>29</v>
      </c>
      <c r="D82" s="465">
        <v>27</v>
      </c>
      <c r="E82" s="465">
        <v>31</v>
      </c>
      <c r="F82" s="464">
        <v>27</v>
      </c>
      <c r="G82" s="465">
        <v>27</v>
      </c>
      <c r="H82" s="465">
        <v>31</v>
      </c>
      <c r="I82" s="465">
        <v>34</v>
      </c>
      <c r="J82" s="466">
        <v>30</v>
      </c>
      <c r="K82" s="467">
        <v>29</v>
      </c>
      <c r="L82" s="467">
        <v>28</v>
      </c>
      <c r="M82" s="467">
        <v>27</v>
      </c>
      <c r="N82" s="467">
        <v>21</v>
      </c>
      <c r="O82" s="467">
        <v>21</v>
      </c>
      <c r="P82" s="467">
        <v>0</v>
      </c>
      <c r="Q82" s="467"/>
      <c r="R82" s="467">
        <f>Q82-P82</f>
        <v>0</v>
      </c>
      <c r="S82" s="468"/>
      <c r="T82" s="459"/>
    </row>
    <row r="83" spans="1:20" s="51" customFormat="1" ht="15" x14ac:dyDescent="0.25">
      <c r="A83" s="86"/>
      <c r="B83" s="354"/>
      <c r="C83" s="36"/>
      <c r="D83" s="35"/>
      <c r="E83" s="35"/>
      <c r="F83" s="36"/>
      <c r="G83" s="35"/>
      <c r="H83" s="35"/>
      <c r="I83" s="35"/>
      <c r="J83" s="36"/>
      <c r="K83" s="54"/>
      <c r="L83" s="54"/>
      <c r="M83" s="54"/>
      <c r="N83" s="54"/>
      <c r="O83" s="54"/>
      <c r="P83" s="54"/>
      <c r="Q83" s="54"/>
      <c r="R83" s="54"/>
      <c r="S83" s="55"/>
      <c r="T83" s="1"/>
    </row>
    <row r="84" spans="1:20" s="51" customFormat="1" ht="15" x14ac:dyDescent="0.25">
      <c r="A84" s="86"/>
      <c r="B84" s="354"/>
      <c r="C84" s="36"/>
      <c r="D84" s="35"/>
      <c r="E84" s="35"/>
      <c r="F84" s="36"/>
      <c r="G84" s="35"/>
      <c r="H84" s="35"/>
      <c r="I84" s="35"/>
      <c r="J84" s="36"/>
      <c r="K84" s="54"/>
      <c r="L84" s="54"/>
      <c r="M84" s="54"/>
      <c r="N84" s="54"/>
      <c r="O84" s="54"/>
      <c r="P84" s="54"/>
      <c r="Q84" s="54"/>
      <c r="R84" s="54"/>
      <c r="S84" s="55"/>
      <c r="T84" s="1"/>
    </row>
    <row r="85" spans="1:20" s="51" customFormat="1" ht="15" x14ac:dyDescent="0.25">
      <c r="A85" s="86"/>
      <c r="B85" s="354"/>
      <c r="C85" s="36"/>
      <c r="D85" s="35"/>
      <c r="E85" s="35"/>
      <c r="F85" s="36"/>
      <c r="G85" s="35"/>
      <c r="H85" s="35"/>
      <c r="I85" s="35"/>
      <c r="J85" s="36"/>
      <c r="K85" s="54"/>
      <c r="L85" s="54"/>
      <c r="M85" s="54"/>
      <c r="N85" s="54"/>
      <c r="O85" s="54"/>
      <c r="P85" s="54"/>
      <c r="Q85" s="54"/>
      <c r="R85" s="54"/>
      <c r="S85" s="55"/>
      <c r="T85" s="1"/>
    </row>
    <row r="86" spans="1:20" s="51" customFormat="1" ht="15" x14ac:dyDescent="0.25">
      <c r="A86" s="50"/>
      <c r="B86" s="457" t="s">
        <v>1407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1"/>
    </row>
    <row r="87" spans="1:20" s="51" customFormat="1" ht="15" x14ac:dyDescent="0.25">
      <c r="A87" s="50"/>
      <c r="B87" s="345" t="s">
        <v>1408</v>
      </c>
      <c r="C87" s="54"/>
      <c r="D87" s="54"/>
      <c r="E87" s="54"/>
      <c r="F87" s="54"/>
      <c r="G87" s="54"/>
      <c r="H87" s="54"/>
      <c r="I87" s="54"/>
      <c r="J87" s="54"/>
      <c r="K87" s="79"/>
      <c r="L87" s="79"/>
      <c r="M87" s="79"/>
      <c r="N87" s="79"/>
      <c r="O87" s="79"/>
      <c r="P87" s="79"/>
      <c r="Q87" s="79"/>
      <c r="R87" s="54"/>
      <c r="S87" s="50"/>
      <c r="T87" s="1"/>
    </row>
    <row r="88" spans="1:20" s="51" customFormat="1" ht="15" x14ac:dyDescent="0.25">
      <c r="A88" s="50"/>
      <c r="B88" s="346" t="s">
        <v>1409</v>
      </c>
      <c r="C88" s="54"/>
      <c r="D88" s="54"/>
      <c r="E88" s="54"/>
      <c r="F88" s="54"/>
      <c r="G88" s="54"/>
      <c r="H88" s="54"/>
      <c r="I88" s="54"/>
      <c r="J88" s="54"/>
      <c r="K88" s="79"/>
      <c r="L88" s="79"/>
      <c r="M88" s="79"/>
      <c r="N88" s="79"/>
      <c r="O88" s="79"/>
      <c r="P88" s="79"/>
      <c r="Q88" s="79"/>
      <c r="R88" s="54"/>
      <c r="S88" s="50"/>
      <c r="T88" s="1"/>
    </row>
    <row r="89" spans="1:20" s="51" customFormat="1" ht="15" x14ac:dyDescent="0.25">
      <c r="A89" s="50"/>
      <c r="B89" s="347" t="s">
        <v>1410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1"/>
    </row>
    <row r="90" spans="1:20" s="51" customFormat="1" ht="15" x14ac:dyDescent="0.25">
      <c r="A90" s="50"/>
      <c r="B90" s="348" t="s">
        <v>1411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1"/>
    </row>
    <row r="91" spans="1:20" s="51" customFormat="1" ht="15" x14ac:dyDescent="0.25">
      <c r="A91" s="50"/>
      <c r="B91" s="349" t="s">
        <v>1412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1"/>
    </row>
    <row r="92" spans="1:20" s="51" customFormat="1" ht="15" x14ac:dyDescent="0.25">
      <c r="A92" s="50"/>
      <c r="B92" s="230" t="s">
        <v>1520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1"/>
    </row>
    <row r="93" spans="1:20" s="51" customFormat="1" ht="15" x14ac:dyDescent="0.25">
      <c r="A93" s="50"/>
      <c r="B93" s="353" t="s">
        <v>1623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1"/>
    </row>
    <row r="94" spans="1:20" s="51" customFormat="1" ht="15" x14ac:dyDescent="0.25">
      <c r="A94" s="50"/>
      <c r="B94" s="1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2:20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2:20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2:20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2:20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2:20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2:20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2:20" s="90" customFormat="1" x14ac:dyDescent="0.2">
      <c r="B103" s="91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T103" s="46"/>
    </row>
    <row r="104" spans="2:20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2:20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2:20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2:20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2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2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2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2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2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  <row r="297" spans="3:18" x14ac:dyDescent="0.2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</row>
    <row r="298" spans="3:18" x14ac:dyDescent="0.2"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</row>
    <row r="299" spans="3:18" x14ac:dyDescent="0.2"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</row>
    <row r="300" spans="3:18" x14ac:dyDescent="0.2"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</row>
    <row r="301" spans="3:18" x14ac:dyDescent="0.2"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</row>
    <row r="302" spans="3:18" x14ac:dyDescent="0.2"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</row>
  </sheetData>
  <mergeCells count="1">
    <mergeCell ref="R1:S1"/>
  </mergeCells>
  <phoneticPr fontId="4" type="noConversion"/>
  <conditionalFormatting sqref="A3:A68">
    <cfRule type="expression" dxfId="71" priority="8">
      <formula>S3&lt;-0.0999</formula>
    </cfRule>
    <cfRule type="expression" dxfId="70" priority="10">
      <formula>Q3&lt;20</formula>
    </cfRule>
  </conditionalFormatting>
  <conditionalFormatting sqref="B3:B66">
    <cfRule type="expression" dxfId="69" priority="15">
      <formula>R3&lt;0</formula>
    </cfRule>
    <cfRule type="expression" dxfId="68" priority="16">
      <formula>R3=0</formula>
    </cfRule>
    <cfRule type="expression" dxfId="67" priority="17">
      <formula>R3&gt;0</formula>
    </cfRule>
  </conditionalFormatting>
  <conditionalFormatting sqref="D75:Q75">
    <cfRule type="expression" dxfId="66" priority="12">
      <formula>D76&lt;0</formula>
    </cfRule>
    <cfRule type="expression" dxfId="65" priority="13">
      <formula>D76=0</formula>
    </cfRule>
    <cfRule type="expression" dxfId="64" priority="14">
      <formula>D76&gt;0</formula>
    </cfRule>
  </conditionalFormatting>
  <conditionalFormatting sqref="Q3:Q68">
    <cfRule type="expression" dxfId="63" priority="6">
      <formula>Q3&lt;20</formula>
    </cfRule>
  </conditionalFormatting>
  <conditionalFormatting sqref="S3:S68">
    <cfRule type="expression" dxfId="62" priority="9">
      <formula>S3&lt;-0.0999</formula>
    </cfRule>
  </conditionalFormatting>
  <conditionalFormatting sqref="S82:S85">
    <cfRule type="expression" dxfId="61" priority="3">
      <formula>S82&lt;-0.0999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65DC-B3B7-40A6-A2D5-651A77CC8BBC}">
  <sheetPr codeName="Sheet19">
    <tabColor theme="8" tint="0.79998168889431442"/>
    <pageSetUpPr fitToPage="1"/>
  </sheetPr>
  <dimension ref="A1:Y293"/>
  <sheetViews>
    <sheetView zoomScale="90" zoomScaleNormal="90" zoomScalePageLayoutView="80" workbookViewId="0">
      <selection activeCell="T21" sqref="T21"/>
    </sheetView>
  </sheetViews>
  <sheetFormatPr defaultRowHeight="12.75" x14ac:dyDescent="0.2"/>
  <cols>
    <col min="1" max="1" width="11" style="44" customWidth="1"/>
    <col min="2" max="2" width="35.875" style="1" customWidth="1"/>
    <col min="3" max="4" width="10" style="1" customWidth="1"/>
    <col min="5" max="5" width="9.5" style="1" customWidth="1"/>
    <col min="6" max="6" width="9.5" style="1" bestFit="1" customWidth="1"/>
    <col min="7" max="7" width="9.5" style="1" customWidth="1"/>
    <col min="8" max="9" width="10" style="1" customWidth="1"/>
    <col min="10" max="10" width="9.5" style="1" customWidth="1"/>
    <col min="11" max="11" width="10.125" style="1" customWidth="1"/>
    <col min="12" max="16" width="12" style="1" customWidth="1"/>
    <col min="17" max="17" width="13.125" style="1" customWidth="1"/>
    <col min="18" max="18" width="8.5" style="1" customWidth="1"/>
    <col min="19" max="19" width="8.5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521</v>
      </c>
      <c r="C1" s="446" t="s">
        <v>1636</v>
      </c>
      <c r="E1" s="51">
        <v>225683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customHeight="1" x14ac:dyDescent="0.25">
      <c r="A3" s="86">
        <v>27878</v>
      </c>
      <c r="B3" s="38" t="s">
        <v>355</v>
      </c>
      <c r="C3" s="83">
        <v>44</v>
      </c>
      <c r="D3" s="360">
        <v>43</v>
      </c>
      <c r="E3" s="360">
        <v>41</v>
      </c>
      <c r="F3" s="83">
        <v>46</v>
      </c>
      <c r="G3" s="360">
        <v>48</v>
      </c>
      <c r="H3" s="360">
        <v>47</v>
      </c>
      <c r="I3" s="360">
        <v>55</v>
      </c>
      <c r="J3" s="37">
        <v>52</v>
      </c>
      <c r="K3" s="54">
        <v>48</v>
      </c>
      <c r="L3" s="54">
        <v>43</v>
      </c>
      <c r="M3" s="54">
        <v>38</v>
      </c>
      <c r="N3" s="54">
        <v>40</v>
      </c>
      <c r="O3" s="54">
        <v>41</v>
      </c>
      <c r="P3" s="54">
        <v>39</v>
      </c>
      <c r="Q3" s="54">
        <v>74</v>
      </c>
      <c r="R3" s="54">
        <f t="shared" ref="R3:R41" si="0">Q3-P3</f>
        <v>35</v>
      </c>
      <c r="S3" s="55">
        <f t="shared" ref="S3:S41" si="1">(Q3/P3)-1</f>
        <v>0.89743589743589736</v>
      </c>
      <c r="T3" s="277" t="s">
        <v>1741</v>
      </c>
    </row>
    <row r="4" spans="1:20" s="51" customFormat="1" ht="15" customHeight="1" x14ac:dyDescent="0.25">
      <c r="A4" s="86">
        <v>225683</v>
      </c>
      <c r="B4" s="39" t="s">
        <v>1636</v>
      </c>
      <c r="C4" s="74"/>
      <c r="D4" s="74"/>
      <c r="E4" s="74"/>
      <c r="F4" s="74"/>
      <c r="G4" s="74"/>
      <c r="H4" s="74"/>
      <c r="I4" s="74"/>
      <c r="J4" s="37"/>
      <c r="K4" s="54"/>
      <c r="L4" s="54"/>
      <c r="M4" s="54"/>
      <c r="N4" s="54">
        <v>0</v>
      </c>
      <c r="O4" s="362">
        <v>9</v>
      </c>
      <c r="P4" s="54">
        <v>19</v>
      </c>
      <c r="Q4" s="54">
        <v>25</v>
      </c>
      <c r="R4" s="54">
        <f t="shared" si="0"/>
        <v>6</v>
      </c>
      <c r="S4" s="55">
        <f t="shared" si="1"/>
        <v>0.31578947368421062</v>
      </c>
      <c r="T4" s="1" t="s">
        <v>1640</v>
      </c>
    </row>
    <row r="5" spans="1:20" s="51" customFormat="1" ht="15" customHeight="1" x14ac:dyDescent="0.25">
      <c r="A5" s="86">
        <v>2659</v>
      </c>
      <c r="B5" s="39" t="s">
        <v>362</v>
      </c>
      <c r="C5" s="36">
        <v>25</v>
      </c>
      <c r="D5" s="35">
        <v>26</v>
      </c>
      <c r="E5" s="35">
        <v>26</v>
      </c>
      <c r="F5" s="36">
        <v>26</v>
      </c>
      <c r="G5" s="35">
        <v>25</v>
      </c>
      <c r="H5" s="35">
        <v>28</v>
      </c>
      <c r="I5" s="35">
        <v>30</v>
      </c>
      <c r="J5" s="37">
        <v>24</v>
      </c>
      <c r="K5" s="54">
        <v>24</v>
      </c>
      <c r="L5" s="54">
        <v>21</v>
      </c>
      <c r="M5" s="54">
        <v>20</v>
      </c>
      <c r="N5" s="54">
        <v>22</v>
      </c>
      <c r="O5" s="54">
        <v>20</v>
      </c>
      <c r="P5" s="54">
        <v>18</v>
      </c>
      <c r="Q5" s="54">
        <v>23</v>
      </c>
      <c r="R5" s="54">
        <f t="shared" si="0"/>
        <v>5</v>
      </c>
      <c r="S5" s="55">
        <f t="shared" si="1"/>
        <v>0.27777777777777768</v>
      </c>
      <c r="T5" s="1"/>
    </row>
    <row r="6" spans="1:20" s="51" customFormat="1" ht="15" customHeight="1" x14ac:dyDescent="0.25">
      <c r="A6" s="86">
        <v>2664</v>
      </c>
      <c r="B6" s="39" t="s">
        <v>335</v>
      </c>
      <c r="C6" s="36">
        <v>33</v>
      </c>
      <c r="D6" s="35">
        <v>30</v>
      </c>
      <c r="E6" s="35">
        <v>30</v>
      </c>
      <c r="F6" s="36">
        <v>29</v>
      </c>
      <c r="G6" s="35">
        <v>27</v>
      </c>
      <c r="H6" s="35">
        <v>25</v>
      </c>
      <c r="I6" s="35">
        <v>29</v>
      </c>
      <c r="J6" s="37">
        <v>30</v>
      </c>
      <c r="K6" s="54">
        <v>26</v>
      </c>
      <c r="L6" s="54">
        <v>27</v>
      </c>
      <c r="M6" s="54">
        <v>22</v>
      </c>
      <c r="N6" s="54">
        <v>20</v>
      </c>
      <c r="O6" s="54">
        <v>19</v>
      </c>
      <c r="P6" s="54">
        <v>12</v>
      </c>
      <c r="Q6" s="54">
        <v>15</v>
      </c>
      <c r="R6" s="54">
        <f t="shared" si="0"/>
        <v>3</v>
      </c>
      <c r="S6" s="55">
        <f t="shared" si="1"/>
        <v>0.25</v>
      </c>
      <c r="T6" s="1"/>
    </row>
    <row r="7" spans="1:20" s="51" customFormat="1" ht="15" customHeight="1" x14ac:dyDescent="0.25">
      <c r="A7" s="86">
        <v>2652</v>
      </c>
      <c r="B7" s="38" t="s">
        <v>349</v>
      </c>
      <c r="C7" s="36">
        <v>14</v>
      </c>
      <c r="D7" s="35">
        <v>13</v>
      </c>
      <c r="E7" s="35">
        <v>15</v>
      </c>
      <c r="F7" s="36">
        <v>14</v>
      </c>
      <c r="G7" s="35">
        <v>14</v>
      </c>
      <c r="H7" s="35">
        <v>15</v>
      </c>
      <c r="I7" s="35">
        <v>18</v>
      </c>
      <c r="J7" s="37">
        <v>16</v>
      </c>
      <c r="K7" s="54">
        <v>14</v>
      </c>
      <c r="L7" s="54">
        <v>14</v>
      </c>
      <c r="M7" s="54">
        <v>14</v>
      </c>
      <c r="N7" s="54">
        <v>15</v>
      </c>
      <c r="O7" s="54">
        <v>12</v>
      </c>
      <c r="P7" s="54">
        <v>13</v>
      </c>
      <c r="Q7" s="54">
        <v>15</v>
      </c>
      <c r="R7" s="54">
        <f t="shared" si="0"/>
        <v>2</v>
      </c>
      <c r="S7" s="55">
        <f t="shared" si="1"/>
        <v>0.15384615384615374</v>
      </c>
      <c r="T7" s="1"/>
    </row>
    <row r="8" spans="1:20" s="51" customFormat="1" ht="15" customHeight="1" x14ac:dyDescent="0.25">
      <c r="A8" s="86">
        <v>83943</v>
      </c>
      <c r="B8" s="38" t="s">
        <v>343</v>
      </c>
      <c r="C8" s="36">
        <v>26</v>
      </c>
      <c r="D8" s="35">
        <v>17</v>
      </c>
      <c r="E8" s="35">
        <v>16</v>
      </c>
      <c r="F8" s="36">
        <v>20</v>
      </c>
      <c r="G8" s="35">
        <v>23</v>
      </c>
      <c r="H8" s="35">
        <v>31</v>
      </c>
      <c r="I8" s="35">
        <v>37</v>
      </c>
      <c r="J8" s="37">
        <v>36</v>
      </c>
      <c r="K8" s="54">
        <v>31</v>
      </c>
      <c r="L8" s="54">
        <v>29</v>
      </c>
      <c r="M8" s="54">
        <v>26</v>
      </c>
      <c r="N8" s="54">
        <v>24</v>
      </c>
      <c r="O8" s="54">
        <v>24</v>
      </c>
      <c r="P8" s="54">
        <v>23</v>
      </c>
      <c r="Q8" s="54">
        <v>26</v>
      </c>
      <c r="R8" s="54">
        <f t="shared" si="0"/>
        <v>3</v>
      </c>
      <c r="S8" s="55">
        <f t="shared" si="1"/>
        <v>0.13043478260869557</v>
      </c>
      <c r="T8" s="1"/>
    </row>
    <row r="9" spans="1:20" s="51" customFormat="1" ht="15" customHeight="1" x14ac:dyDescent="0.25">
      <c r="A9" s="86">
        <v>2670</v>
      </c>
      <c r="B9" s="38" t="s">
        <v>331</v>
      </c>
      <c r="C9" s="36">
        <v>18</v>
      </c>
      <c r="D9" s="35">
        <v>19</v>
      </c>
      <c r="E9" s="35">
        <v>17</v>
      </c>
      <c r="F9" s="36">
        <v>18</v>
      </c>
      <c r="G9" s="35">
        <v>18</v>
      </c>
      <c r="H9" s="35">
        <v>17</v>
      </c>
      <c r="I9" s="35">
        <v>16</v>
      </c>
      <c r="J9" s="37">
        <v>17</v>
      </c>
      <c r="K9" s="54">
        <v>13</v>
      </c>
      <c r="L9" s="54">
        <v>15</v>
      </c>
      <c r="M9" s="54">
        <v>15</v>
      </c>
      <c r="N9" s="54">
        <v>15</v>
      </c>
      <c r="O9" s="54">
        <v>16</v>
      </c>
      <c r="P9" s="54">
        <v>16</v>
      </c>
      <c r="Q9" s="54">
        <v>18</v>
      </c>
      <c r="R9" s="54">
        <f t="shared" si="0"/>
        <v>2</v>
      </c>
      <c r="S9" s="55">
        <f t="shared" si="1"/>
        <v>0.125</v>
      </c>
      <c r="T9" s="1"/>
    </row>
    <row r="10" spans="1:20" s="51" customFormat="1" ht="15" customHeight="1" x14ac:dyDescent="0.25">
      <c r="A10" s="86">
        <v>2644</v>
      </c>
      <c r="B10" s="38" t="s">
        <v>347</v>
      </c>
      <c r="C10" s="36">
        <v>28</v>
      </c>
      <c r="D10" s="35">
        <v>27</v>
      </c>
      <c r="E10" s="35">
        <v>28</v>
      </c>
      <c r="F10" s="36">
        <v>25</v>
      </c>
      <c r="G10" s="35">
        <v>23</v>
      </c>
      <c r="H10" s="35">
        <v>22</v>
      </c>
      <c r="I10" s="35">
        <v>19</v>
      </c>
      <c r="J10" s="37">
        <v>18</v>
      </c>
      <c r="K10" s="54">
        <v>21</v>
      </c>
      <c r="L10" s="54">
        <v>19</v>
      </c>
      <c r="M10" s="54">
        <v>19</v>
      </c>
      <c r="N10" s="54">
        <v>19</v>
      </c>
      <c r="O10" s="54">
        <v>19</v>
      </c>
      <c r="P10" s="54">
        <v>16</v>
      </c>
      <c r="Q10" s="54">
        <v>18</v>
      </c>
      <c r="R10" s="54">
        <f t="shared" si="0"/>
        <v>2</v>
      </c>
      <c r="S10" s="55">
        <f t="shared" si="1"/>
        <v>0.125</v>
      </c>
      <c r="T10" s="1"/>
    </row>
    <row r="11" spans="1:20" s="51" customFormat="1" ht="15" customHeight="1" x14ac:dyDescent="0.25">
      <c r="A11" s="86">
        <v>2640</v>
      </c>
      <c r="B11" s="38" t="s">
        <v>346</v>
      </c>
      <c r="C11" s="36">
        <v>26</v>
      </c>
      <c r="D11" s="35">
        <v>24</v>
      </c>
      <c r="E11" s="35">
        <v>26</v>
      </c>
      <c r="F11" s="36">
        <v>23</v>
      </c>
      <c r="G11" s="35">
        <v>24</v>
      </c>
      <c r="H11" s="35">
        <v>25</v>
      </c>
      <c r="I11" s="35">
        <v>21</v>
      </c>
      <c r="J11" s="37">
        <v>20</v>
      </c>
      <c r="K11" s="54">
        <v>18</v>
      </c>
      <c r="L11" s="54">
        <v>18</v>
      </c>
      <c r="M11" s="54">
        <v>20</v>
      </c>
      <c r="N11" s="54">
        <v>21</v>
      </c>
      <c r="O11" s="54">
        <v>17</v>
      </c>
      <c r="P11" s="54">
        <v>17</v>
      </c>
      <c r="Q11" s="54">
        <v>19</v>
      </c>
      <c r="R11" s="54">
        <f t="shared" si="0"/>
        <v>2</v>
      </c>
      <c r="S11" s="55">
        <f t="shared" si="1"/>
        <v>0.11764705882352944</v>
      </c>
      <c r="T11" s="1"/>
    </row>
    <row r="12" spans="1:20" s="51" customFormat="1" ht="15" customHeight="1" x14ac:dyDescent="0.25">
      <c r="A12" s="86">
        <v>2669</v>
      </c>
      <c r="B12" s="39" t="s">
        <v>358</v>
      </c>
      <c r="C12" s="36">
        <v>52</v>
      </c>
      <c r="D12" s="35">
        <v>47</v>
      </c>
      <c r="E12" s="35">
        <v>48</v>
      </c>
      <c r="F12" s="36">
        <v>51</v>
      </c>
      <c r="G12" s="35">
        <v>50</v>
      </c>
      <c r="H12" s="35">
        <v>48</v>
      </c>
      <c r="I12" s="35">
        <v>48</v>
      </c>
      <c r="J12" s="37">
        <v>43</v>
      </c>
      <c r="K12" s="54">
        <v>39</v>
      </c>
      <c r="L12" s="54">
        <v>32</v>
      </c>
      <c r="M12" s="54">
        <v>26</v>
      </c>
      <c r="N12" s="54">
        <v>29</v>
      </c>
      <c r="O12" s="54">
        <v>27</v>
      </c>
      <c r="P12" s="54">
        <v>20</v>
      </c>
      <c r="Q12" s="54">
        <v>22</v>
      </c>
      <c r="R12" s="54">
        <f t="shared" si="0"/>
        <v>2</v>
      </c>
      <c r="S12" s="55">
        <f t="shared" si="1"/>
        <v>0.10000000000000009</v>
      </c>
      <c r="T12" s="1"/>
    </row>
    <row r="13" spans="1:20" s="51" customFormat="1" ht="15" customHeight="1" x14ac:dyDescent="0.25">
      <c r="A13" s="86">
        <v>29218</v>
      </c>
      <c r="B13" s="39" t="s">
        <v>328</v>
      </c>
      <c r="C13" s="36">
        <v>69</v>
      </c>
      <c r="D13" s="35">
        <v>76</v>
      </c>
      <c r="E13" s="35">
        <v>81</v>
      </c>
      <c r="F13" s="36">
        <v>82</v>
      </c>
      <c r="G13" s="35">
        <v>79</v>
      </c>
      <c r="H13" s="35">
        <v>77</v>
      </c>
      <c r="I13" s="35">
        <v>80</v>
      </c>
      <c r="J13" s="37">
        <v>72</v>
      </c>
      <c r="K13" s="54">
        <v>68</v>
      </c>
      <c r="L13" s="54">
        <v>76</v>
      </c>
      <c r="M13" s="54">
        <v>72</v>
      </c>
      <c r="N13" s="54">
        <v>80</v>
      </c>
      <c r="O13" s="54">
        <v>97</v>
      </c>
      <c r="P13" s="54">
        <v>102</v>
      </c>
      <c r="Q13" s="54">
        <v>111</v>
      </c>
      <c r="R13" s="54">
        <f t="shared" si="0"/>
        <v>9</v>
      </c>
      <c r="S13" s="55">
        <f t="shared" si="1"/>
        <v>8.8235294117646967E-2</v>
      </c>
      <c r="T13" s="1"/>
    </row>
    <row r="14" spans="1:20" s="51" customFormat="1" ht="15" customHeight="1" x14ac:dyDescent="0.25">
      <c r="A14" s="86">
        <v>2651</v>
      </c>
      <c r="B14" s="38" t="s">
        <v>336</v>
      </c>
      <c r="C14" s="36">
        <v>48</v>
      </c>
      <c r="D14" s="35">
        <v>41</v>
      </c>
      <c r="E14" s="35">
        <v>39</v>
      </c>
      <c r="F14" s="36">
        <v>34</v>
      </c>
      <c r="G14" s="35">
        <v>31</v>
      </c>
      <c r="H14" s="35">
        <v>29</v>
      </c>
      <c r="I14" s="35">
        <v>27</v>
      </c>
      <c r="J14" s="37">
        <v>28</v>
      </c>
      <c r="K14" s="54">
        <v>29</v>
      </c>
      <c r="L14" s="54">
        <v>30</v>
      </c>
      <c r="M14" s="54">
        <v>25</v>
      </c>
      <c r="N14" s="54">
        <v>20</v>
      </c>
      <c r="O14" s="54">
        <v>16</v>
      </c>
      <c r="P14" s="54">
        <v>15</v>
      </c>
      <c r="Q14" s="54">
        <v>16</v>
      </c>
      <c r="R14" s="54">
        <f t="shared" si="0"/>
        <v>1</v>
      </c>
      <c r="S14" s="55">
        <f t="shared" si="1"/>
        <v>6.6666666666666652E-2</v>
      </c>
      <c r="T14" s="1"/>
    </row>
    <row r="15" spans="1:20" s="51" customFormat="1" ht="15" customHeight="1" x14ac:dyDescent="0.25">
      <c r="A15" s="86">
        <v>2674</v>
      </c>
      <c r="B15" s="33" t="s">
        <v>356</v>
      </c>
      <c r="C15" s="36">
        <v>110</v>
      </c>
      <c r="D15" s="35">
        <v>105</v>
      </c>
      <c r="E15" s="35">
        <v>103</v>
      </c>
      <c r="F15" s="36">
        <v>101</v>
      </c>
      <c r="G15" s="35">
        <v>100</v>
      </c>
      <c r="H15" s="35">
        <v>96</v>
      </c>
      <c r="I15" s="35">
        <v>91</v>
      </c>
      <c r="J15" s="37">
        <v>92</v>
      </c>
      <c r="K15" s="54">
        <v>87</v>
      </c>
      <c r="L15" s="54">
        <v>80</v>
      </c>
      <c r="M15" s="54">
        <v>76</v>
      </c>
      <c r="N15" s="54">
        <v>60</v>
      </c>
      <c r="O15" s="54">
        <v>60</v>
      </c>
      <c r="P15" s="54">
        <v>59</v>
      </c>
      <c r="Q15" s="54">
        <v>61</v>
      </c>
      <c r="R15" s="54">
        <f t="shared" si="0"/>
        <v>2</v>
      </c>
      <c r="S15" s="55">
        <f t="shared" si="1"/>
        <v>3.3898305084745672E-2</v>
      </c>
      <c r="T15" s="277"/>
    </row>
    <row r="16" spans="1:20" s="51" customFormat="1" ht="15" customHeight="1" x14ac:dyDescent="0.25">
      <c r="A16" s="86">
        <v>2646</v>
      </c>
      <c r="B16" s="38" t="s">
        <v>345</v>
      </c>
      <c r="C16" s="36">
        <v>46</v>
      </c>
      <c r="D16" s="35">
        <v>42</v>
      </c>
      <c r="E16" s="35">
        <v>43</v>
      </c>
      <c r="F16" s="36">
        <v>40</v>
      </c>
      <c r="G16" s="35">
        <v>39</v>
      </c>
      <c r="H16" s="35">
        <v>40</v>
      </c>
      <c r="I16" s="35">
        <v>38</v>
      </c>
      <c r="J16" s="37">
        <v>40</v>
      </c>
      <c r="K16" s="54">
        <v>39</v>
      </c>
      <c r="L16" s="54">
        <v>36</v>
      </c>
      <c r="M16" s="54">
        <v>28</v>
      </c>
      <c r="N16" s="54">
        <v>35</v>
      </c>
      <c r="O16" s="54">
        <v>42</v>
      </c>
      <c r="P16" s="54">
        <v>42</v>
      </c>
      <c r="Q16" s="54">
        <v>43</v>
      </c>
      <c r="R16" s="54">
        <f t="shared" si="0"/>
        <v>1</v>
      </c>
      <c r="S16" s="55">
        <f t="shared" si="1"/>
        <v>2.3809523809523725E-2</v>
      </c>
      <c r="T16" s="1"/>
    </row>
    <row r="17" spans="1:20" s="51" customFormat="1" ht="15" customHeight="1" x14ac:dyDescent="0.25">
      <c r="A17" s="86">
        <v>2650</v>
      </c>
      <c r="B17" s="38" t="s">
        <v>359</v>
      </c>
      <c r="C17" s="36">
        <v>102</v>
      </c>
      <c r="D17" s="35">
        <v>97</v>
      </c>
      <c r="E17" s="35">
        <v>95</v>
      </c>
      <c r="F17" s="36">
        <v>100</v>
      </c>
      <c r="G17" s="35">
        <v>96</v>
      </c>
      <c r="H17" s="35">
        <v>89</v>
      </c>
      <c r="I17" s="35">
        <v>87</v>
      </c>
      <c r="J17" s="37">
        <v>89</v>
      </c>
      <c r="K17" s="54">
        <v>73</v>
      </c>
      <c r="L17" s="54">
        <v>60</v>
      </c>
      <c r="M17" s="54">
        <v>55</v>
      </c>
      <c r="N17" s="54">
        <v>57</v>
      </c>
      <c r="O17" s="54">
        <v>66</v>
      </c>
      <c r="P17" s="54">
        <v>59</v>
      </c>
      <c r="Q17" s="54">
        <v>60</v>
      </c>
      <c r="R17" s="54">
        <f t="shared" si="0"/>
        <v>1</v>
      </c>
      <c r="S17" s="55">
        <f t="shared" si="1"/>
        <v>1.6949152542372836E-2</v>
      </c>
      <c r="T17" s="1"/>
    </row>
    <row r="18" spans="1:20" s="51" customFormat="1" ht="15" customHeight="1" x14ac:dyDescent="0.25">
      <c r="A18" s="86">
        <v>2645</v>
      </c>
      <c r="B18" s="38" t="s">
        <v>348</v>
      </c>
      <c r="C18" s="36">
        <v>71</v>
      </c>
      <c r="D18" s="35">
        <v>68</v>
      </c>
      <c r="E18" s="35">
        <v>67</v>
      </c>
      <c r="F18" s="36">
        <v>59</v>
      </c>
      <c r="G18" s="35">
        <v>56</v>
      </c>
      <c r="H18" s="35">
        <v>55</v>
      </c>
      <c r="I18" s="35">
        <v>53</v>
      </c>
      <c r="J18" s="37">
        <v>53</v>
      </c>
      <c r="K18" s="54">
        <v>52</v>
      </c>
      <c r="L18" s="54">
        <v>52</v>
      </c>
      <c r="M18" s="54">
        <v>46</v>
      </c>
      <c r="N18" s="54">
        <v>40</v>
      </c>
      <c r="O18" s="54">
        <v>40</v>
      </c>
      <c r="P18" s="54">
        <v>44</v>
      </c>
      <c r="Q18" s="54">
        <v>44</v>
      </c>
      <c r="R18" s="54">
        <f t="shared" si="0"/>
        <v>0</v>
      </c>
      <c r="S18" s="55">
        <f t="shared" si="1"/>
        <v>0</v>
      </c>
      <c r="T18" s="1"/>
    </row>
    <row r="19" spans="1:20" s="51" customFormat="1" ht="15" customHeight="1" x14ac:dyDescent="0.25">
      <c r="A19" s="461">
        <v>2671</v>
      </c>
      <c r="B19" s="462" t="s">
        <v>367</v>
      </c>
      <c r="C19" s="36"/>
      <c r="D19" s="35"/>
      <c r="E19" s="35"/>
      <c r="F19" s="36"/>
      <c r="G19" s="35"/>
      <c r="H19" s="35"/>
      <c r="I19" s="35"/>
      <c r="J19" s="37"/>
      <c r="K19" s="54"/>
      <c r="L19" s="54">
        <v>32</v>
      </c>
      <c r="M19" s="54">
        <v>35</v>
      </c>
      <c r="N19" s="54">
        <v>37</v>
      </c>
      <c r="O19" s="54">
        <v>40</v>
      </c>
      <c r="P19" s="54">
        <v>37</v>
      </c>
      <c r="Q19" s="54">
        <v>37</v>
      </c>
      <c r="R19" s="54">
        <f t="shared" si="0"/>
        <v>0</v>
      </c>
      <c r="S19" s="55">
        <f t="shared" si="1"/>
        <v>0</v>
      </c>
      <c r="T19" s="1"/>
    </row>
    <row r="20" spans="1:20" s="51" customFormat="1" ht="15" customHeight="1" x14ac:dyDescent="0.25">
      <c r="A20" s="86">
        <v>2642</v>
      </c>
      <c r="B20" s="38" t="s">
        <v>339</v>
      </c>
      <c r="C20" s="36">
        <v>37</v>
      </c>
      <c r="D20" s="35">
        <v>35</v>
      </c>
      <c r="E20" s="35">
        <v>35</v>
      </c>
      <c r="F20" s="36">
        <v>36</v>
      </c>
      <c r="G20" s="35">
        <v>41</v>
      </c>
      <c r="H20" s="35">
        <v>40</v>
      </c>
      <c r="I20" s="35">
        <v>32</v>
      </c>
      <c r="J20" s="37">
        <v>30</v>
      </c>
      <c r="K20" s="54">
        <v>36</v>
      </c>
      <c r="L20" s="54">
        <v>38</v>
      </c>
      <c r="M20" s="54">
        <v>36</v>
      </c>
      <c r="N20" s="54">
        <v>30</v>
      </c>
      <c r="O20" s="54">
        <v>32</v>
      </c>
      <c r="P20" s="54">
        <v>30</v>
      </c>
      <c r="Q20" s="54">
        <v>30</v>
      </c>
      <c r="R20" s="54">
        <f t="shared" si="0"/>
        <v>0</v>
      </c>
      <c r="S20" s="55">
        <f t="shared" si="1"/>
        <v>0</v>
      </c>
      <c r="T20" s="1"/>
    </row>
    <row r="21" spans="1:20" s="51" customFormat="1" ht="15" customHeight="1" x14ac:dyDescent="0.25">
      <c r="A21" s="86">
        <v>28537</v>
      </c>
      <c r="B21" s="38" t="s">
        <v>360</v>
      </c>
      <c r="C21" s="36">
        <v>30</v>
      </c>
      <c r="D21" s="35">
        <v>32</v>
      </c>
      <c r="E21" s="35">
        <v>32</v>
      </c>
      <c r="F21" s="36">
        <v>35</v>
      </c>
      <c r="G21" s="35">
        <v>30</v>
      </c>
      <c r="H21" s="35">
        <v>29</v>
      </c>
      <c r="I21" s="35">
        <v>25</v>
      </c>
      <c r="J21" s="37">
        <v>24</v>
      </c>
      <c r="K21" s="54">
        <v>25</v>
      </c>
      <c r="L21" s="54">
        <v>22</v>
      </c>
      <c r="M21" s="54">
        <v>18</v>
      </c>
      <c r="N21" s="54">
        <v>18</v>
      </c>
      <c r="O21" s="54">
        <v>11</v>
      </c>
      <c r="P21" s="54">
        <v>18</v>
      </c>
      <c r="Q21" s="54">
        <v>18</v>
      </c>
      <c r="R21" s="54">
        <f t="shared" si="0"/>
        <v>0</v>
      </c>
      <c r="S21" s="55">
        <f t="shared" si="1"/>
        <v>0</v>
      </c>
      <c r="T21" s="277"/>
    </row>
    <row r="22" spans="1:20" s="51" customFormat="1" ht="15" customHeight="1" x14ac:dyDescent="0.25">
      <c r="A22" s="86">
        <v>2738</v>
      </c>
      <c r="B22" s="38" t="s">
        <v>342</v>
      </c>
      <c r="C22" s="36">
        <v>29</v>
      </c>
      <c r="D22" s="35">
        <v>30</v>
      </c>
      <c r="E22" s="35">
        <v>29</v>
      </c>
      <c r="F22" s="36">
        <v>30</v>
      </c>
      <c r="G22" s="35">
        <v>29</v>
      </c>
      <c r="H22" s="35">
        <v>29</v>
      </c>
      <c r="I22" s="35">
        <v>31</v>
      </c>
      <c r="J22" s="37">
        <v>30</v>
      </c>
      <c r="K22" s="54">
        <v>26</v>
      </c>
      <c r="L22" s="54">
        <v>28</v>
      </c>
      <c r="M22" s="54">
        <v>27</v>
      </c>
      <c r="N22" s="54">
        <v>24</v>
      </c>
      <c r="O22" s="54">
        <v>22</v>
      </c>
      <c r="P22" s="54">
        <v>18</v>
      </c>
      <c r="Q22" s="54">
        <v>18</v>
      </c>
      <c r="R22" s="54">
        <f t="shared" si="0"/>
        <v>0</v>
      </c>
      <c r="S22" s="55">
        <f t="shared" si="1"/>
        <v>0</v>
      </c>
      <c r="T22" s="1"/>
    </row>
    <row r="23" spans="1:20" s="51" customFormat="1" ht="15" customHeight="1" x14ac:dyDescent="0.25">
      <c r="A23" s="86">
        <v>30968</v>
      </c>
      <c r="B23" s="39" t="s">
        <v>333</v>
      </c>
      <c r="C23" s="36">
        <v>20</v>
      </c>
      <c r="D23" s="35">
        <v>19</v>
      </c>
      <c r="E23" s="35">
        <v>20</v>
      </c>
      <c r="F23" s="36">
        <v>19</v>
      </c>
      <c r="G23" s="35">
        <v>17</v>
      </c>
      <c r="H23" s="35">
        <v>18</v>
      </c>
      <c r="I23" s="35">
        <v>17</v>
      </c>
      <c r="J23" s="37">
        <v>16</v>
      </c>
      <c r="K23" s="54">
        <v>14</v>
      </c>
      <c r="L23" s="54">
        <v>15</v>
      </c>
      <c r="M23" s="54">
        <v>11</v>
      </c>
      <c r="N23" s="54">
        <v>9</v>
      </c>
      <c r="O23" s="54">
        <v>10</v>
      </c>
      <c r="P23" s="54">
        <v>10</v>
      </c>
      <c r="Q23" s="54">
        <v>10</v>
      </c>
      <c r="R23" s="54">
        <f t="shared" si="0"/>
        <v>0</v>
      </c>
      <c r="S23" s="55">
        <f t="shared" si="1"/>
        <v>0</v>
      </c>
      <c r="T23" s="1"/>
    </row>
    <row r="24" spans="1:20" s="51" customFormat="1" ht="15" customHeight="1" x14ac:dyDescent="0.25">
      <c r="A24" s="86">
        <v>2675</v>
      </c>
      <c r="B24" s="39" t="s">
        <v>363</v>
      </c>
      <c r="C24" s="36">
        <v>83</v>
      </c>
      <c r="D24" s="35">
        <v>79</v>
      </c>
      <c r="E24" s="35">
        <v>73</v>
      </c>
      <c r="F24" s="36">
        <v>66</v>
      </c>
      <c r="G24" s="35">
        <v>76</v>
      </c>
      <c r="H24" s="35">
        <v>74</v>
      </c>
      <c r="I24" s="35">
        <v>61</v>
      </c>
      <c r="J24" s="37">
        <v>55</v>
      </c>
      <c r="K24" s="54">
        <v>46</v>
      </c>
      <c r="L24" s="54">
        <v>38</v>
      </c>
      <c r="M24" s="54">
        <v>32</v>
      </c>
      <c r="N24" s="54">
        <v>24</v>
      </c>
      <c r="O24" s="54">
        <v>30</v>
      </c>
      <c r="P24" s="54">
        <v>32</v>
      </c>
      <c r="Q24" s="54">
        <v>31</v>
      </c>
      <c r="R24" s="54">
        <f t="shared" si="0"/>
        <v>-1</v>
      </c>
      <c r="S24" s="55">
        <f t="shared" si="1"/>
        <v>-3.125E-2</v>
      </c>
      <c r="T24" s="1"/>
    </row>
    <row r="25" spans="1:20" s="51" customFormat="1" ht="15" customHeight="1" x14ac:dyDescent="0.25">
      <c r="A25" s="86">
        <v>2656</v>
      </c>
      <c r="B25" s="38" t="s">
        <v>361</v>
      </c>
      <c r="C25" s="36">
        <v>196</v>
      </c>
      <c r="D25" s="35">
        <v>197</v>
      </c>
      <c r="E25" s="35">
        <v>191</v>
      </c>
      <c r="F25" s="36">
        <v>177</v>
      </c>
      <c r="G25" s="35">
        <v>170</v>
      </c>
      <c r="H25" s="35">
        <v>148</v>
      </c>
      <c r="I25" s="35">
        <v>139</v>
      </c>
      <c r="J25" s="37">
        <v>130</v>
      </c>
      <c r="K25" s="54">
        <v>107</v>
      </c>
      <c r="L25" s="54">
        <v>94</v>
      </c>
      <c r="M25" s="54">
        <v>84</v>
      </c>
      <c r="N25" s="54">
        <v>80</v>
      </c>
      <c r="O25" s="54">
        <v>74</v>
      </c>
      <c r="P25" s="54">
        <v>54</v>
      </c>
      <c r="Q25" s="54">
        <v>52</v>
      </c>
      <c r="R25" s="54">
        <f t="shared" si="0"/>
        <v>-2</v>
      </c>
      <c r="S25" s="55">
        <f t="shared" si="1"/>
        <v>-3.703703703703709E-2</v>
      </c>
      <c r="T25" s="1"/>
    </row>
    <row r="26" spans="1:20" s="51" customFormat="1" ht="15" customHeight="1" x14ac:dyDescent="0.25">
      <c r="A26" s="48">
        <v>2673</v>
      </c>
      <c r="B26" s="39" t="s">
        <v>357</v>
      </c>
      <c r="C26" s="36">
        <v>57</v>
      </c>
      <c r="D26" s="35">
        <v>57</v>
      </c>
      <c r="E26" s="35">
        <v>57</v>
      </c>
      <c r="F26" s="36">
        <v>59</v>
      </c>
      <c r="G26" s="35">
        <v>57</v>
      </c>
      <c r="H26" s="35">
        <v>50</v>
      </c>
      <c r="I26" s="35">
        <v>47</v>
      </c>
      <c r="J26" s="37">
        <v>43</v>
      </c>
      <c r="K26" s="54">
        <v>43</v>
      </c>
      <c r="L26" s="54">
        <v>36</v>
      </c>
      <c r="M26" s="54">
        <v>33</v>
      </c>
      <c r="N26" s="54">
        <v>29</v>
      </c>
      <c r="O26" s="54">
        <v>29</v>
      </c>
      <c r="P26" s="54">
        <v>22</v>
      </c>
      <c r="Q26" s="54">
        <v>21</v>
      </c>
      <c r="R26" s="54">
        <f t="shared" si="0"/>
        <v>-1</v>
      </c>
      <c r="S26" s="55">
        <f t="shared" si="1"/>
        <v>-4.5454545454545414E-2</v>
      </c>
      <c r="T26" s="1"/>
    </row>
    <row r="27" spans="1:20" s="51" customFormat="1" ht="15" customHeight="1" x14ac:dyDescent="0.25">
      <c r="A27" s="86">
        <v>2649</v>
      </c>
      <c r="B27" s="38" t="s">
        <v>334</v>
      </c>
      <c r="C27" s="36">
        <v>20</v>
      </c>
      <c r="D27" s="35">
        <v>17</v>
      </c>
      <c r="E27" s="35">
        <v>19</v>
      </c>
      <c r="F27" s="36">
        <v>17</v>
      </c>
      <c r="G27" s="35">
        <v>15</v>
      </c>
      <c r="H27" s="35">
        <v>15</v>
      </c>
      <c r="I27" s="35">
        <v>15</v>
      </c>
      <c r="J27" s="37">
        <v>20</v>
      </c>
      <c r="K27" s="54">
        <v>22</v>
      </c>
      <c r="L27" s="54">
        <v>25</v>
      </c>
      <c r="M27" s="54">
        <v>23</v>
      </c>
      <c r="N27" s="54">
        <v>20</v>
      </c>
      <c r="O27" s="54">
        <v>20</v>
      </c>
      <c r="P27" s="54">
        <v>19</v>
      </c>
      <c r="Q27" s="54">
        <v>18</v>
      </c>
      <c r="R27" s="54">
        <f t="shared" si="0"/>
        <v>-1</v>
      </c>
      <c r="S27" s="55">
        <f t="shared" si="1"/>
        <v>-5.2631578947368474E-2</v>
      </c>
      <c r="T27" s="1"/>
    </row>
    <row r="28" spans="1:20" s="51" customFormat="1" ht="15" customHeight="1" x14ac:dyDescent="0.25">
      <c r="A28" s="86">
        <v>2660</v>
      </c>
      <c r="B28" s="38" t="s">
        <v>351</v>
      </c>
      <c r="C28" s="36">
        <v>34</v>
      </c>
      <c r="D28" s="35">
        <v>34</v>
      </c>
      <c r="E28" s="35">
        <v>33</v>
      </c>
      <c r="F28" s="36">
        <v>31</v>
      </c>
      <c r="G28" s="35">
        <v>23</v>
      </c>
      <c r="H28" s="35">
        <v>20</v>
      </c>
      <c r="I28" s="35">
        <v>18</v>
      </c>
      <c r="J28" s="37">
        <v>19</v>
      </c>
      <c r="K28" s="54">
        <v>17</v>
      </c>
      <c r="L28" s="54">
        <v>17</v>
      </c>
      <c r="M28" s="54">
        <v>18</v>
      </c>
      <c r="N28" s="54">
        <v>18</v>
      </c>
      <c r="O28" s="54">
        <v>17</v>
      </c>
      <c r="P28" s="54">
        <v>18</v>
      </c>
      <c r="Q28" s="54">
        <v>17</v>
      </c>
      <c r="R28" s="54">
        <f t="shared" si="0"/>
        <v>-1</v>
      </c>
      <c r="S28" s="55">
        <f t="shared" si="1"/>
        <v>-5.555555555555558E-2</v>
      </c>
      <c r="T28" s="1"/>
    </row>
    <row r="29" spans="1:20" s="51" customFormat="1" ht="15" customHeight="1" x14ac:dyDescent="0.25">
      <c r="A29" s="86">
        <v>2661</v>
      </c>
      <c r="B29" s="39" t="s">
        <v>344</v>
      </c>
      <c r="C29" s="36">
        <v>43</v>
      </c>
      <c r="D29" s="35">
        <v>45</v>
      </c>
      <c r="E29" s="35">
        <v>46</v>
      </c>
      <c r="F29" s="36">
        <v>46</v>
      </c>
      <c r="G29" s="35">
        <v>41</v>
      </c>
      <c r="H29" s="35">
        <v>44</v>
      </c>
      <c r="I29" s="35">
        <v>40</v>
      </c>
      <c r="J29" s="37">
        <v>36</v>
      </c>
      <c r="K29" s="54">
        <v>38</v>
      </c>
      <c r="L29" s="54">
        <v>36</v>
      </c>
      <c r="M29" s="54">
        <v>33</v>
      </c>
      <c r="N29" s="54">
        <v>34</v>
      </c>
      <c r="O29" s="54">
        <v>37</v>
      </c>
      <c r="P29" s="54">
        <v>32</v>
      </c>
      <c r="Q29" s="54">
        <v>30</v>
      </c>
      <c r="R29" s="54">
        <f t="shared" si="0"/>
        <v>-2</v>
      </c>
      <c r="S29" s="55">
        <f t="shared" si="1"/>
        <v>-6.25E-2</v>
      </c>
      <c r="T29" s="1"/>
    </row>
    <row r="30" spans="1:20" s="51" customFormat="1" ht="15" customHeight="1" x14ac:dyDescent="0.25">
      <c r="A30" s="86">
        <v>23180</v>
      </c>
      <c r="B30" s="39" t="s">
        <v>354</v>
      </c>
      <c r="C30" s="36">
        <v>16</v>
      </c>
      <c r="D30" s="35">
        <v>11</v>
      </c>
      <c r="E30" s="35">
        <v>12</v>
      </c>
      <c r="F30" s="36">
        <v>15</v>
      </c>
      <c r="G30" s="35">
        <v>19</v>
      </c>
      <c r="H30" s="35">
        <v>17</v>
      </c>
      <c r="I30" s="35">
        <v>20</v>
      </c>
      <c r="J30" s="37">
        <v>22</v>
      </c>
      <c r="K30" s="54">
        <v>23</v>
      </c>
      <c r="L30" s="54">
        <v>21</v>
      </c>
      <c r="M30" s="54">
        <v>17</v>
      </c>
      <c r="N30" s="54">
        <v>16</v>
      </c>
      <c r="O30" s="54">
        <v>13</v>
      </c>
      <c r="P30" s="54">
        <v>16</v>
      </c>
      <c r="Q30" s="54">
        <v>15</v>
      </c>
      <c r="R30" s="54">
        <f t="shared" si="0"/>
        <v>-1</v>
      </c>
      <c r="S30" s="55">
        <f t="shared" si="1"/>
        <v>-6.25E-2</v>
      </c>
      <c r="T30" s="1"/>
    </row>
    <row r="31" spans="1:20" s="51" customFormat="1" ht="15" customHeight="1" x14ac:dyDescent="0.25">
      <c r="A31" s="86">
        <v>2654</v>
      </c>
      <c r="B31" s="38" t="s">
        <v>350</v>
      </c>
      <c r="C31" s="36">
        <v>18</v>
      </c>
      <c r="D31" s="35">
        <v>21</v>
      </c>
      <c r="E31" s="35">
        <v>18</v>
      </c>
      <c r="F31" s="36">
        <v>19</v>
      </c>
      <c r="G31" s="35">
        <v>19</v>
      </c>
      <c r="H31" s="35">
        <v>16</v>
      </c>
      <c r="I31" s="35">
        <v>16</v>
      </c>
      <c r="J31" s="37">
        <v>18</v>
      </c>
      <c r="K31" s="54">
        <v>18</v>
      </c>
      <c r="L31" s="54">
        <v>18</v>
      </c>
      <c r="M31" s="54">
        <v>13</v>
      </c>
      <c r="N31" s="54">
        <v>17</v>
      </c>
      <c r="O31" s="54">
        <v>15</v>
      </c>
      <c r="P31" s="54">
        <v>16</v>
      </c>
      <c r="Q31" s="54">
        <v>15</v>
      </c>
      <c r="R31" s="54">
        <f t="shared" si="0"/>
        <v>-1</v>
      </c>
      <c r="S31" s="55">
        <f t="shared" si="1"/>
        <v>-6.25E-2</v>
      </c>
      <c r="T31" s="1"/>
    </row>
    <row r="32" spans="1:20" s="51" customFormat="1" ht="15" customHeight="1" x14ac:dyDescent="0.25">
      <c r="A32" s="86">
        <v>2666</v>
      </c>
      <c r="B32" s="33" t="s">
        <v>340</v>
      </c>
      <c r="C32" s="36">
        <v>54</v>
      </c>
      <c r="D32" s="35">
        <v>52</v>
      </c>
      <c r="E32" s="35">
        <v>51</v>
      </c>
      <c r="F32" s="36">
        <v>48</v>
      </c>
      <c r="G32" s="35">
        <v>42</v>
      </c>
      <c r="H32" s="35">
        <v>48</v>
      </c>
      <c r="I32" s="35">
        <v>46</v>
      </c>
      <c r="J32" s="37">
        <v>47</v>
      </c>
      <c r="K32" s="54">
        <v>45</v>
      </c>
      <c r="L32" s="54">
        <v>47</v>
      </c>
      <c r="M32" s="54">
        <v>47</v>
      </c>
      <c r="N32" s="54">
        <v>44</v>
      </c>
      <c r="O32" s="54">
        <v>41</v>
      </c>
      <c r="P32" s="54">
        <v>41</v>
      </c>
      <c r="Q32" s="54">
        <v>38</v>
      </c>
      <c r="R32" s="54">
        <f t="shared" si="0"/>
        <v>-3</v>
      </c>
      <c r="S32" s="55">
        <f t="shared" si="1"/>
        <v>-7.3170731707317027E-2</v>
      </c>
      <c r="T32" s="1"/>
    </row>
    <row r="33" spans="1:20" s="51" customFormat="1" ht="15" customHeight="1" x14ac:dyDescent="0.25">
      <c r="A33" s="86">
        <v>2663</v>
      </c>
      <c r="B33" s="39" t="s">
        <v>337</v>
      </c>
      <c r="C33" s="36">
        <v>84</v>
      </c>
      <c r="D33" s="35">
        <v>83</v>
      </c>
      <c r="E33" s="35">
        <v>84</v>
      </c>
      <c r="F33" s="36">
        <v>75</v>
      </c>
      <c r="G33" s="35">
        <v>73</v>
      </c>
      <c r="H33" s="35">
        <v>69</v>
      </c>
      <c r="I33" s="35">
        <v>65</v>
      </c>
      <c r="J33" s="37">
        <v>61</v>
      </c>
      <c r="K33" s="54">
        <v>60</v>
      </c>
      <c r="L33" s="54">
        <v>57</v>
      </c>
      <c r="M33" s="54">
        <v>51</v>
      </c>
      <c r="N33" s="54">
        <v>47</v>
      </c>
      <c r="O33" s="54">
        <v>53</v>
      </c>
      <c r="P33" s="54">
        <v>46</v>
      </c>
      <c r="Q33" s="54">
        <v>42</v>
      </c>
      <c r="R33" s="54">
        <f t="shared" si="0"/>
        <v>-4</v>
      </c>
      <c r="S33" s="55">
        <f t="shared" si="1"/>
        <v>-8.6956521739130488E-2</v>
      </c>
      <c r="T33" s="1"/>
    </row>
    <row r="34" spans="1:20" s="51" customFormat="1" ht="15" customHeight="1" x14ac:dyDescent="0.25">
      <c r="A34" s="86">
        <v>2647</v>
      </c>
      <c r="B34" s="38" t="s">
        <v>338</v>
      </c>
      <c r="C34" s="36">
        <v>36</v>
      </c>
      <c r="D34" s="35">
        <v>36</v>
      </c>
      <c r="E34" s="35">
        <v>35</v>
      </c>
      <c r="F34" s="36">
        <v>33</v>
      </c>
      <c r="G34" s="35">
        <v>33</v>
      </c>
      <c r="H34" s="35">
        <v>35</v>
      </c>
      <c r="I34" s="35">
        <v>34</v>
      </c>
      <c r="J34" s="37">
        <v>36</v>
      </c>
      <c r="K34" s="54">
        <v>35</v>
      </c>
      <c r="L34" s="54">
        <v>36</v>
      </c>
      <c r="M34" s="54">
        <v>36</v>
      </c>
      <c r="N34" s="54">
        <v>36</v>
      </c>
      <c r="O34" s="54">
        <v>37</v>
      </c>
      <c r="P34" s="54">
        <v>33</v>
      </c>
      <c r="Q34" s="54">
        <v>30</v>
      </c>
      <c r="R34" s="54">
        <f t="shared" si="0"/>
        <v>-3</v>
      </c>
      <c r="S34" s="55">
        <f t="shared" si="1"/>
        <v>-9.0909090909090939E-2</v>
      </c>
      <c r="T34" s="1"/>
    </row>
    <row r="35" spans="1:20" s="51" customFormat="1" ht="15" customHeight="1" x14ac:dyDescent="0.25">
      <c r="A35" s="86">
        <v>83577</v>
      </c>
      <c r="B35" s="33" t="s">
        <v>329</v>
      </c>
      <c r="C35" s="36">
        <v>15</v>
      </c>
      <c r="D35" s="35">
        <v>10</v>
      </c>
      <c r="E35" s="35">
        <v>10</v>
      </c>
      <c r="F35" s="36">
        <v>16</v>
      </c>
      <c r="G35" s="35">
        <v>18</v>
      </c>
      <c r="H35" s="35">
        <v>13</v>
      </c>
      <c r="I35" s="35">
        <v>15</v>
      </c>
      <c r="J35" s="37">
        <v>16</v>
      </c>
      <c r="K35" s="54">
        <v>10</v>
      </c>
      <c r="L35" s="54">
        <v>11</v>
      </c>
      <c r="M35" s="54">
        <v>12</v>
      </c>
      <c r="N35" s="54">
        <v>10</v>
      </c>
      <c r="O35" s="54">
        <v>10</v>
      </c>
      <c r="P35" s="54">
        <v>11</v>
      </c>
      <c r="Q35" s="54">
        <v>10</v>
      </c>
      <c r="R35" s="54">
        <f t="shared" si="0"/>
        <v>-1</v>
      </c>
      <c r="S35" s="55">
        <f t="shared" si="1"/>
        <v>-9.0909090909090939E-2</v>
      </c>
      <c r="T35" s="1"/>
    </row>
    <row r="36" spans="1:20" s="51" customFormat="1" ht="15" customHeight="1" x14ac:dyDescent="0.25">
      <c r="A36" s="86">
        <v>2655</v>
      </c>
      <c r="B36" s="38" t="s">
        <v>332</v>
      </c>
      <c r="C36" s="36">
        <v>16</v>
      </c>
      <c r="D36" s="35">
        <v>16</v>
      </c>
      <c r="E36" s="35">
        <v>15</v>
      </c>
      <c r="F36" s="36">
        <v>14</v>
      </c>
      <c r="G36" s="35">
        <v>12</v>
      </c>
      <c r="H36" s="35">
        <v>11</v>
      </c>
      <c r="I36" s="35">
        <v>11</v>
      </c>
      <c r="J36" s="37">
        <v>16</v>
      </c>
      <c r="K36" s="54">
        <v>13</v>
      </c>
      <c r="L36" s="54">
        <v>15</v>
      </c>
      <c r="M36" s="54">
        <v>13</v>
      </c>
      <c r="N36" s="54">
        <v>13</v>
      </c>
      <c r="O36" s="54">
        <v>12</v>
      </c>
      <c r="P36" s="54">
        <v>10</v>
      </c>
      <c r="Q36" s="54">
        <v>9</v>
      </c>
      <c r="R36" s="54">
        <f t="shared" si="0"/>
        <v>-1</v>
      </c>
      <c r="S36" s="55">
        <f t="shared" si="1"/>
        <v>-9.9999999999999978E-2</v>
      </c>
      <c r="T36" s="1"/>
    </row>
    <row r="37" spans="1:20" s="51" customFormat="1" ht="15" customHeight="1" x14ac:dyDescent="0.25">
      <c r="A37" s="86">
        <v>2672</v>
      </c>
      <c r="B37" s="38" t="s">
        <v>352</v>
      </c>
      <c r="C37" s="36">
        <v>72</v>
      </c>
      <c r="D37" s="35">
        <v>62</v>
      </c>
      <c r="E37" s="35">
        <v>68</v>
      </c>
      <c r="F37" s="36">
        <v>71</v>
      </c>
      <c r="G37" s="35">
        <v>63</v>
      </c>
      <c r="H37" s="35">
        <v>57</v>
      </c>
      <c r="I37" s="35">
        <v>55</v>
      </c>
      <c r="J37" s="37">
        <v>54</v>
      </c>
      <c r="K37" s="54">
        <v>48</v>
      </c>
      <c r="L37" s="54">
        <v>39</v>
      </c>
      <c r="M37" s="54">
        <v>37</v>
      </c>
      <c r="N37" s="54">
        <v>31</v>
      </c>
      <c r="O37" s="54">
        <v>29</v>
      </c>
      <c r="P37" s="54">
        <v>28</v>
      </c>
      <c r="Q37" s="54">
        <v>25</v>
      </c>
      <c r="R37" s="54">
        <f t="shared" si="0"/>
        <v>-3</v>
      </c>
      <c r="S37" s="55">
        <f t="shared" si="1"/>
        <v>-0.1071428571428571</v>
      </c>
      <c r="T37" s="1"/>
    </row>
    <row r="38" spans="1:20" s="51" customFormat="1" ht="15" customHeight="1" x14ac:dyDescent="0.25">
      <c r="A38" s="86">
        <v>29175</v>
      </c>
      <c r="B38" s="38" t="s">
        <v>341</v>
      </c>
      <c r="C38" s="36">
        <v>43</v>
      </c>
      <c r="D38" s="35">
        <v>45</v>
      </c>
      <c r="E38" s="35">
        <v>47</v>
      </c>
      <c r="F38" s="36">
        <v>49</v>
      </c>
      <c r="G38" s="35">
        <v>52</v>
      </c>
      <c r="H38" s="35">
        <v>54</v>
      </c>
      <c r="I38" s="35">
        <v>50</v>
      </c>
      <c r="J38" s="37">
        <v>54</v>
      </c>
      <c r="K38" s="54">
        <v>51</v>
      </c>
      <c r="L38" s="54">
        <v>53</v>
      </c>
      <c r="M38" s="54">
        <v>59</v>
      </c>
      <c r="N38" s="54">
        <v>56</v>
      </c>
      <c r="O38" s="54">
        <v>53</v>
      </c>
      <c r="P38" s="54">
        <v>34</v>
      </c>
      <c r="Q38" s="54">
        <v>30</v>
      </c>
      <c r="R38" s="54">
        <f t="shared" si="0"/>
        <v>-4</v>
      </c>
      <c r="S38" s="55">
        <f t="shared" si="1"/>
        <v>-0.11764705882352944</v>
      </c>
      <c r="T38" s="1" t="s">
        <v>1637</v>
      </c>
    </row>
    <row r="39" spans="1:20" s="51" customFormat="1" ht="15" customHeight="1" x14ac:dyDescent="0.25">
      <c r="A39" s="86">
        <v>64677</v>
      </c>
      <c r="B39" s="38" t="s">
        <v>326</v>
      </c>
      <c r="C39" s="36">
        <v>27</v>
      </c>
      <c r="D39" s="35">
        <v>27</v>
      </c>
      <c r="E39" s="35">
        <v>27</v>
      </c>
      <c r="F39" s="36">
        <v>29</v>
      </c>
      <c r="G39" s="35">
        <v>23</v>
      </c>
      <c r="H39" s="35">
        <v>25</v>
      </c>
      <c r="I39" s="35">
        <v>24</v>
      </c>
      <c r="J39" s="37">
        <v>22</v>
      </c>
      <c r="K39" s="54">
        <v>20</v>
      </c>
      <c r="L39" s="54">
        <v>27</v>
      </c>
      <c r="M39" s="54">
        <v>27</v>
      </c>
      <c r="N39" s="54">
        <v>28</v>
      </c>
      <c r="O39" s="54">
        <v>30</v>
      </c>
      <c r="P39" s="54">
        <v>29</v>
      </c>
      <c r="Q39" s="54">
        <v>24</v>
      </c>
      <c r="R39" s="54">
        <f t="shared" si="0"/>
        <v>-5</v>
      </c>
      <c r="S39" s="55">
        <f t="shared" si="1"/>
        <v>-0.17241379310344829</v>
      </c>
      <c r="T39" s="1"/>
    </row>
    <row r="40" spans="1:20" s="51" customFormat="1" ht="15" customHeight="1" x14ac:dyDescent="0.25">
      <c r="A40" s="86">
        <v>2648</v>
      </c>
      <c r="B40" s="38" t="s">
        <v>327</v>
      </c>
      <c r="C40" s="36">
        <v>25</v>
      </c>
      <c r="D40" s="35">
        <v>25</v>
      </c>
      <c r="E40" s="35">
        <v>26</v>
      </c>
      <c r="F40" s="36">
        <v>20</v>
      </c>
      <c r="G40" s="35">
        <v>20</v>
      </c>
      <c r="H40" s="35">
        <v>12</v>
      </c>
      <c r="I40" s="35">
        <v>12</v>
      </c>
      <c r="J40" s="37">
        <v>15</v>
      </c>
      <c r="K40" s="54">
        <v>21</v>
      </c>
      <c r="L40" s="54">
        <v>23</v>
      </c>
      <c r="M40" s="54">
        <v>23</v>
      </c>
      <c r="N40" s="54">
        <v>16</v>
      </c>
      <c r="O40" s="54">
        <v>15</v>
      </c>
      <c r="P40" s="54">
        <v>16</v>
      </c>
      <c r="Q40" s="54">
        <v>11</v>
      </c>
      <c r="R40" s="54">
        <f t="shared" si="0"/>
        <v>-5</v>
      </c>
      <c r="S40" s="55">
        <f t="shared" si="1"/>
        <v>-0.3125</v>
      </c>
      <c r="T40" s="1"/>
    </row>
    <row r="41" spans="1:20" s="51" customFormat="1" ht="15" customHeight="1" x14ac:dyDescent="0.25">
      <c r="A41" s="86">
        <v>21709</v>
      </c>
      <c r="B41" s="39" t="s">
        <v>353</v>
      </c>
      <c r="C41" s="36">
        <v>44</v>
      </c>
      <c r="D41" s="35">
        <v>42</v>
      </c>
      <c r="E41" s="35">
        <v>47</v>
      </c>
      <c r="F41" s="36">
        <v>52</v>
      </c>
      <c r="G41" s="35">
        <v>50</v>
      </c>
      <c r="H41" s="35">
        <v>43</v>
      </c>
      <c r="I41" s="35">
        <v>38</v>
      </c>
      <c r="J41" s="37">
        <v>41</v>
      </c>
      <c r="K41" s="54">
        <v>39</v>
      </c>
      <c r="L41" s="54">
        <v>42</v>
      </c>
      <c r="M41" s="54">
        <v>39</v>
      </c>
      <c r="N41" s="54">
        <v>33</v>
      </c>
      <c r="O41" s="54">
        <v>37</v>
      </c>
      <c r="P41" s="54">
        <v>37</v>
      </c>
      <c r="Q41" s="54">
        <v>0</v>
      </c>
      <c r="R41" s="54">
        <f t="shared" si="0"/>
        <v>-37</v>
      </c>
      <c r="S41" s="55">
        <f t="shared" si="1"/>
        <v>-1</v>
      </c>
      <c r="T41" s="1"/>
    </row>
    <row r="42" spans="1:20" s="51" customFormat="1" ht="15" customHeight="1" x14ac:dyDescent="0.25">
      <c r="A42" s="86"/>
      <c r="B42" s="41"/>
      <c r="C42" s="36"/>
      <c r="D42" s="35"/>
      <c r="E42" s="35"/>
      <c r="F42" s="36"/>
      <c r="G42" s="35"/>
      <c r="H42" s="35"/>
      <c r="I42" s="35"/>
      <c r="J42" s="37"/>
      <c r="K42" s="54"/>
      <c r="L42" s="54"/>
      <c r="M42" s="54"/>
      <c r="N42" s="54"/>
      <c r="O42" s="54"/>
      <c r="P42" s="54"/>
      <c r="Q42" s="54"/>
      <c r="R42" s="54"/>
      <c r="S42" s="55"/>
      <c r="T42" s="1"/>
    </row>
    <row r="43" spans="1:20" s="51" customFormat="1" ht="15" customHeight="1" x14ac:dyDescent="0.25">
      <c r="A43" s="86"/>
      <c r="B43" s="41"/>
      <c r="C43" s="36"/>
      <c r="D43" s="35"/>
      <c r="E43" s="35"/>
      <c r="F43" s="36"/>
      <c r="G43" s="35"/>
      <c r="H43" s="35"/>
      <c r="I43" s="35"/>
      <c r="J43" s="37"/>
      <c r="K43" s="54"/>
      <c r="L43" s="54"/>
      <c r="M43" s="54"/>
      <c r="N43" s="54"/>
      <c r="O43" s="54"/>
      <c r="P43" s="54"/>
      <c r="Q43" s="54"/>
      <c r="R43" s="54"/>
      <c r="S43" s="55"/>
      <c r="T43" s="1"/>
    </row>
    <row r="44" spans="1:20" s="51" customFormat="1" ht="15" customHeight="1" x14ac:dyDescent="0.25">
      <c r="A44" s="50">
        <v>2657</v>
      </c>
      <c r="B44" s="40" t="s">
        <v>330</v>
      </c>
      <c r="C44" s="36">
        <v>53</v>
      </c>
      <c r="D44" s="35">
        <v>50</v>
      </c>
      <c r="E44" s="35">
        <v>50</v>
      </c>
      <c r="F44" s="36">
        <v>50</v>
      </c>
      <c r="G44" s="35">
        <v>46</v>
      </c>
      <c r="H44" s="35">
        <v>37</v>
      </c>
      <c r="I44" s="54">
        <v>36</v>
      </c>
      <c r="J44" s="71">
        <v>35</v>
      </c>
      <c r="K44" s="54">
        <v>35</v>
      </c>
      <c r="L44" s="54">
        <v>36</v>
      </c>
      <c r="M44" s="54">
        <v>28</v>
      </c>
      <c r="N44" s="54">
        <v>21</v>
      </c>
      <c r="O44" s="54">
        <v>0</v>
      </c>
      <c r="P44" s="54"/>
      <c r="Q44" s="54"/>
      <c r="R44" s="54"/>
      <c r="S44" s="55"/>
      <c r="T44" s="1"/>
    </row>
    <row r="45" spans="1:20" s="51" customFormat="1" ht="15" customHeight="1" x14ac:dyDescent="0.25">
      <c r="A45" s="50"/>
      <c r="B45" s="40" t="s">
        <v>365</v>
      </c>
      <c r="C45" s="36">
        <v>23</v>
      </c>
      <c r="D45" s="35">
        <v>22</v>
      </c>
      <c r="E45" s="35">
        <v>22</v>
      </c>
      <c r="F45" s="36">
        <v>20</v>
      </c>
      <c r="G45" s="35">
        <v>20</v>
      </c>
      <c r="H45" s="35">
        <v>17</v>
      </c>
      <c r="I45" s="54">
        <v>0</v>
      </c>
      <c r="J45" s="71"/>
      <c r="K45" s="54"/>
      <c r="L45" s="54"/>
      <c r="M45" s="54"/>
      <c r="N45" s="54"/>
      <c r="O45" s="54"/>
      <c r="P45" s="54"/>
      <c r="Q45" s="54"/>
      <c r="R45" s="54"/>
      <c r="S45" s="55"/>
      <c r="T45" s="1"/>
    </row>
    <row r="46" spans="1:20" s="51" customFormat="1" ht="15" customHeight="1" x14ac:dyDescent="0.25">
      <c r="A46" s="50"/>
      <c r="B46" s="40" t="s">
        <v>366</v>
      </c>
      <c r="C46" s="36">
        <v>23</v>
      </c>
      <c r="D46" s="35">
        <v>16</v>
      </c>
      <c r="E46" s="35">
        <v>15</v>
      </c>
      <c r="F46" s="36">
        <v>14</v>
      </c>
      <c r="G46" s="35">
        <v>16</v>
      </c>
      <c r="H46" s="35">
        <v>16</v>
      </c>
      <c r="I46" s="54">
        <v>0</v>
      </c>
      <c r="J46" s="54"/>
      <c r="K46" s="54"/>
      <c r="L46" s="54"/>
      <c r="M46" s="54"/>
      <c r="N46" s="54"/>
      <c r="O46" s="54"/>
      <c r="P46" s="54"/>
      <c r="Q46" s="54"/>
      <c r="R46" s="54"/>
      <c r="S46" s="55"/>
      <c r="T46" s="1"/>
    </row>
    <row r="47" spans="1:20" s="51" customFormat="1" ht="15" customHeight="1" x14ac:dyDescent="0.25">
      <c r="A47" s="240"/>
      <c r="B47" s="40" t="s">
        <v>1551</v>
      </c>
      <c r="C47" s="36">
        <v>10</v>
      </c>
      <c r="D47" s="35">
        <v>8</v>
      </c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54"/>
      <c r="Q47" s="242"/>
      <c r="R47" s="242"/>
      <c r="S47" s="243"/>
      <c r="T47" s="1"/>
    </row>
    <row r="48" spans="1:20" s="244" customFormat="1" ht="15" customHeight="1" x14ac:dyDescent="0.25">
      <c r="A48" s="86">
        <v>2653</v>
      </c>
      <c r="B48" s="40" t="s">
        <v>364</v>
      </c>
      <c r="C48" s="36">
        <v>11</v>
      </c>
      <c r="D48" s="35">
        <v>13</v>
      </c>
      <c r="E48" s="35">
        <v>9</v>
      </c>
      <c r="F48" s="36">
        <v>9</v>
      </c>
      <c r="G48" s="35">
        <v>9</v>
      </c>
      <c r="H48" s="35">
        <v>9</v>
      </c>
      <c r="I48" s="35">
        <v>9</v>
      </c>
      <c r="J48" s="37">
        <v>9</v>
      </c>
      <c r="K48" s="54">
        <v>9</v>
      </c>
      <c r="L48" s="54">
        <v>0</v>
      </c>
      <c r="M48" s="54"/>
      <c r="N48" s="54"/>
      <c r="O48" s="54"/>
      <c r="P48" s="54"/>
      <c r="Q48" s="54"/>
      <c r="R48" s="54"/>
      <c r="S48" s="55"/>
      <c r="T48" s="1"/>
    </row>
    <row r="49" spans="1:25" s="51" customFormat="1" ht="15" customHeight="1" x14ac:dyDescent="0.25">
      <c r="A49" s="86"/>
      <c r="B49" s="40" t="s">
        <v>367</v>
      </c>
      <c r="C49" s="36">
        <v>60</v>
      </c>
      <c r="D49" s="35">
        <v>56</v>
      </c>
      <c r="E49" s="35">
        <v>48</v>
      </c>
      <c r="F49" s="36">
        <v>48</v>
      </c>
      <c r="G49" s="35">
        <v>44</v>
      </c>
      <c r="H49" s="35">
        <v>45</v>
      </c>
      <c r="I49" s="35">
        <v>36</v>
      </c>
      <c r="J49" s="357">
        <v>32</v>
      </c>
      <c r="K49" s="54">
        <v>0</v>
      </c>
      <c r="L49" s="54"/>
      <c r="M49" s="54"/>
      <c r="N49" s="54"/>
      <c r="O49" s="54"/>
      <c r="P49" s="54"/>
      <c r="Q49" s="54"/>
      <c r="R49" s="54"/>
      <c r="S49" s="55"/>
      <c r="T49" s="1"/>
    </row>
    <row r="50" spans="1:25" s="51" customFormat="1" ht="15" customHeight="1" x14ac:dyDescent="0.25">
      <c r="A50" s="50"/>
      <c r="B50" s="41"/>
      <c r="C50" s="36"/>
      <c r="D50" s="35"/>
      <c r="E50" s="35"/>
      <c r="F50" s="36"/>
      <c r="G50" s="35"/>
      <c r="H50" s="35"/>
      <c r="I50" s="35"/>
      <c r="J50" s="35"/>
      <c r="K50" s="35"/>
      <c r="L50" s="54"/>
      <c r="M50" s="54"/>
      <c r="N50" s="54"/>
      <c r="O50" s="54"/>
      <c r="P50" s="54"/>
      <c r="Q50" s="54"/>
      <c r="R50" s="54"/>
      <c r="S50" s="55"/>
      <c r="T50" s="1"/>
    </row>
    <row r="51" spans="1:25" s="51" customFormat="1" ht="15" x14ac:dyDescent="0.25">
      <c r="A51" s="50"/>
      <c r="B51" s="41"/>
      <c r="C51" s="36"/>
      <c r="D51" s="35"/>
      <c r="E51" s="35"/>
      <c r="F51" s="36"/>
      <c r="G51" s="35"/>
      <c r="H51" s="35"/>
      <c r="I51" s="35"/>
      <c r="J51" s="35"/>
      <c r="K51" s="35"/>
      <c r="L51" s="54"/>
      <c r="M51" s="54"/>
      <c r="N51" s="54"/>
      <c r="O51" s="54"/>
      <c r="P51" s="54"/>
      <c r="Q51" s="54"/>
      <c r="R51" s="54"/>
      <c r="S51" s="55"/>
      <c r="T51" s="1"/>
    </row>
    <row r="52" spans="1:25" s="51" customFormat="1" ht="15" x14ac:dyDescent="0.25">
      <c r="A52" s="50"/>
      <c r="B52" s="41"/>
      <c r="C52" s="36"/>
      <c r="D52" s="35"/>
      <c r="E52" s="35"/>
      <c r="F52" s="36"/>
      <c r="G52" s="35"/>
      <c r="H52" s="35"/>
      <c r="I52" s="35"/>
      <c r="J52" s="35"/>
      <c r="K52" s="35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5" x14ac:dyDescent="0.25">
      <c r="A53" s="50"/>
      <c r="B53" s="41" t="s">
        <v>1476</v>
      </c>
      <c r="C53" s="54">
        <f>SUM(C3:C52)</f>
        <v>1891</v>
      </c>
      <c r="D53" s="57">
        <f>SUM(D$3:D52)</f>
        <v>1815</v>
      </c>
      <c r="E53" s="57">
        <f>SUM(E$3:E52)</f>
        <v>1794</v>
      </c>
      <c r="F53" s="57">
        <f>SUM(F$3:F52)</f>
        <v>1766</v>
      </c>
      <c r="G53" s="57">
        <f>SUM(G$3:G52)</f>
        <v>1711</v>
      </c>
      <c r="H53" s="57">
        <f>SUM(H$3:H52)</f>
        <v>1635</v>
      </c>
      <c r="I53" s="57">
        <f>SUM(I$3:I52)</f>
        <v>1541</v>
      </c>
      <c r="J53" s="57">
        <f>SUM(J$3:J52)</f>
        <v>1511</v>
      </c>
      <c r="K53" s="57">
        <f>SUM(K$3:K52)</f>
        <v>1383</v>
      </c>
      <c r="L53" s="57">
        <f>SUM(L$3:L52)</f>
        <v>1358</v>
      </c>
      <c r="M53" s="57">
        <f>SUM(M$3:M52)</f>
        <v>1254</v>
      </c>
      <c r="N53" s="57">
        <v>1188</v>
      </c>
      <c r="O53" s="57">
        <v>1183</v>
      </c>
      <c r="P53" s="57">
        <f>SUM(P$3:P52)</f>
        <v>1121</v>
      </c>
      <c r="Q53" s="57">
        <f>SUM(Q$3:Q52)</f>
        <v>1121</v>
      </c>
      <c r="R53" s="54">
        <f>SUM(R$3:R52)</f>
        <v>0</v>
      </c>
      <c r="S53" s="55">
        <f>(Q53/P53)-1</f>
        <v>0</v>
      </c>
      <c r="T53" s="1"/>
    </row>
    <row r="54" spans="1:25" s="51" customFormat="1" ht="15" x14ac:dyDescent="0.25">
      <c r="A54" s="50"/>
      <c r="C54" s="54"/>
      <c r="D54" s="54">
        <f t="shared" ref="D54:L54" si="2">D53-C53</f>
        <v>-76</v>
      </c>
      <c r="E54" s="54">
        <f t="shared" si="2"/>
        <v>-21</v>
      </c>
      <c r="F54" s="54">
        <f t="shared" si="2"/>
        <v>-28</v>
      </c>
      <c r="G54" s="54">
        <f t="shared" si="2"/>
        <v>-55</v>
      </c>
      <c r="H54" s="54">
        <f t="shared" si="2"/>
        <v>-76</v>
      </c>
      <c r="I54" s="54">
        <f t="shared" si="2"/>
        <v>-94</v>
      </c>
      <c r="J54" s="54">
        <f t="shared" si="2"/>
        <v>-30</v>
      </c>
      <c r="K54" s="54">
        <f t="shared" si="2"/>
        <v>-128</v>
      </c>
      <c r="L54" s="54">
        <f t="shared" si="2"/>
        <v>-25</v>
      </c>
      <c r="M54" s="54">
        <f>M53-L53</f>
        <v>-104</v>
      </c>
      <c r="N54" s="54">
        <f>N53-M53</f>
        <v>-66</v>
      </c>
      <c r="O54" s="54">
        <v>-5</v>
      </c>
      <c r="P54" s="54">
        <f>P53-O53</f>
        <v>-62</v>
      </c>
      <c r="Q54" s="54">
        <f>Q53-P53</f>
        <v>0</v>
      </c>
      <c r="R54" s="54"/>
      <c r="S54" s="55"/>
      <c r="T54" s="1"/>
    </row>
    <row r="55" spans="1:25" s="51" customFormat="1" ht="15" x14ac:dyDescent="0.25">
      <c r="A55" s="50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5"/>
      <c r="T55" s="1"/>
    </row>
    <row r="56" spans="1:25" s="51" customFormat="1" ht="15" x14ac:dyDescent="0.25">
      <c r="A56" s="50"/>
      <c r="B56" s="151" t="s">
        <v>1407</v>
      </c>
      <c r="C56" s="54"/>
      <c r="D56" s="54"/>
      <c r="E56" s="54"/>
      <c r="F56" s="54"/>
      <c r="G56" s="54"/>
      <c r="H56" s="54"/>
      <c r="I56" s="54"/>
      <c r="J56" s="54"/>
      <c r="K56" s="79"/>
      <c r="L56" s="79"/>
      <c r="M56" s="79"/>
      <c r="N56" s="79"/>
      <c r="O56" s="79"/>
      <c r="P56" s="54"/>
      <c r="Q56" s="79"/>
      <c r="R56" s="54"/>
      <c r="S56" s="55"/>
      <c r="T56" s="1"/>
    </row>
    <row r="57" spans="1:25" s="51" customFormat="1" ht="15" x14ac:dyDescent="0.25">
      <c r="A57" s="50"/>
      <c r="B57" s="345" t="s">
        <v>1408</v>
      </c>
      <c r="C57" s="54"/>
      <c r="D57" s="54"/>
      <c r="E57" s="54"/>
      <c r="F57" s="54"/>
      <c r="G57" s="54"/>
      <c r="H57" s="54"/>
      <c r="I57" s="54"/>
      <c r="J57" s="54"/>
      <c r="K57" s="79"/>
      <c r="L57" s="79"/>
      <c r="M57" s="79"/>
      <c r="N57" s="79"/>
      <c r="O57" s="79"/>
      <c r="P57" s="54"/>
      <c r="Q57" s="79"/>
      <c r="R57" s="54"/>
      <c r="S57" s="55"/>
      <c r="T57" s="1"/>
      <c r="V57" s="236"/>
      <c r="W57" s="236"/>
      <c r="X57" s="236"/>
      <c r="Y57" s="236"/>
    </row>
    <row r="58" spans="1:25" s="51" customFormat="1" ht="15" x14ac:dyDescent="0.25">
      <c r="A58" s="50"/>
      <c r="B58" s="346" t="s">
        <v>1409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5" x14ac:dyDescent="0.25">
      <c r="A59" s="50"/>
      <c r="B59" s="347" t="s">
        <v>1410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5" x14ac:dyDescent="0.25">
      <c r="A60" s="50"/>
      <c r="B60" s="348" t="s">
        <v>1411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T60" s="1"/>
      <c r="V60" s="236"/>
      <c r="W60" s="236"/>
      <c r="X60" s="236"/>
      <c r="Y60" s="236"/>
    </row>
    <row r="61" spans="1:25" s="51" customFormat="1" ht="15" x14ac:dyDescent="0.25">
      <c r="A61" s="50"/>
      <c r="B61" s="349" t="s">
        <v>1412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5" x14ac:dyDescent="0.25">
      <c r="A62" s="44"/>
      <c r="B62" s="230" t="s">
        <v>1520</v>
      </c>
      <c r="C62" s="45"/>
      <c r="D62" s="45"/>
      <c r="E62" s="45"/>
      <c r="F62" s="45"/>
      <c r="G62" s="45"/>
      <c r="H62" s="45"/>
      <c r="I62" s="45"/>
      <c r="J62" s="45"/>
      <c r="K62" s="45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ht="15" x14ac:dyDescent="0.25">
      <c r="B63" s="353" t="s">
        <v>1623</v>
      </c>
      <c r="C63" s="45"/>
      <c r="D63" s="45"/>
      <c r="E63" s="45"/>
      <c r="F63" s="45"/>
      <c r="G63" s="45"/>
      <c r="H63" s="45"/>
      <c r="I63" s="45"/>
      <c r="J63" s="45"/>
      <c r="K63" s="45"/>
      <c r="L63" s="54"/>
      <c r="M63" s="54"/>
      <c r="N63" s="54"/>
      <c r="O63" s="54"/>
      <c r="P63" s="54"/>
      <c r="Q63" s="54"/>
      <c r="R63" s="54"/>
      <c r="S63" s="55"/>
      <c r="T63" s="1"/>
      <c r="V63" s="238"/>
      <c r="W63" s="238"/>
      <c r="X63" s="238"/>
      <c r="Y63" s="238"/>
    </row>
    <row r="64" spans="1:25" ht="15" x14ac:dyDescent="0.25">
      <c r="C64" s="45"/>
      <c r="D64" s="45"/>
      <c r="E64" s="45"/>
      <c r="F64" s="45"/>
      <c r="G64" s="45"/>
      <c r="H64" s="45"/>
      <c r="I64" s="45"/>
      <c r="J64" s="45"/>
      <c r="K64" s="45"/>
      <c r="L64" s="54"/>
      <c r="M64" s="54"/>
      <c r="N64" s="54"/>
      <c r="O64" s="54"/>
      <c r="P64" s="54"/>
      <c r="Q64" s="54"/>
      <c r="R64" s="54"/>
      <c r="S64" s="55"/>
      <c r="T64" s="1"/>
      <c r="V64" s="238"/>
      <c r="W64" s="238"/>
      <c r="X64" s="238"/>
      <c r="Y64" s="238"/>
    </row>
    <row r="65" spans="1:20" ht="15" x14ac:dyDescent="0.25">
      <c r="C65" s="45"/>
      <c r="D65" s="45"/>
      <c r="E65" s="45"/>
      <c r="F65" s="45"/>
      <c r="G65" s="45"/>
      <c r="H65" s="45"/>
      <c r="I65" s="45"/>
      <c r="J65" s="45"/>
      <c r="K65" s="45"/>
      <c r="L65" s="54"/>
      <c r="M65" s="54"/>
      <c r="N65" s="54"/>
      <c r="O65" s="54"/>
      <c r="P65" s="54"/>
      <c r="Q65" s="54"/>
      <c r="R65" s="54"/>
      <c r="S65" s="55"/>
      <c r="T65" s="1"/>
    </row>
    <row r="66" spans="1:20" x14ac:dyDescent="0.2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T66" s="1"/>
    </row>
    <row r="67" spans="1:20" ht="15" x14ac:dyDescent="0.25">
      <c r="A67" s="50"/>
      <c r="B67" s="51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0"/>
    </row>
    <row r="68" spans="1:20" s="51" customFormat="1" ht="15" x14ac:dyDescent="0.25">
      <c r="A68" s="50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0"/>
      <c r="T68" s="46"/>
    </row>
    <row r="69" spans="1:20" s="51" customFormat="1" ht="15" x14ac:dyDescent="0.25">
      <c r="A69" s="50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0"/>
      <c r="T69" s="46"/>
    </row>
    <row r="70" spans="1:20" s="51" customFormat="1" ht="15" x14ac:dyDescent="0.25">
      <c r="A70" s="50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0"/>
      <c r="T70" s="46"/>
    </row>
    <row r="71" spans="1:20" s="51" customFormat="1" ht="15" x14ac:dyDescent="0.25">
      <c r="A71" s="50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0"/>
      <c r="T71" s="46"/>
    </row>
    <row r="72" spans="1:20" s="51" customFormat="1" ht="15" x14ac:dyDescent="0.25">
      <c r="A72" s="50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46"/>
    </row>
    <row r="73" spans="1:20" s="51" customFormat="1" ht="15" x14ac:dyDescent="0.25">
      <c r="A73" s="50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0"/>
      <c r="T73" s="46"/>
    </row>
    <row r="74" spans="1:20" s="51" customFormat="1" ht="15" x14ac:dyDescent="0.25">
      <c r="A74" s="50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46"/>
    </row>
    <row r="75" spans="1:20" s="51" customFormat="1" ht="15" x14ac:dyDescent="0.25">
      <c r="A75" s="50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0"/>
      <c r="T75" s="46"/>
    </row>
    <row r="76" spans="1:20" s="51" customFormat="1" ht="15" x14ac:dyDescent="0.25">
      <c r="A76" s="50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0"/>
      <c r="T76" s="46"/>
    </row>
    <row r="77" spans="1:20" s="51" customFormat="1" ht="15" x14ac:dyDescent="0.25">
      <c r="A77" s="50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0"/>
      <c r="T77" s="46"/>
    </row>
    <row r="78" spans="1:20" s="51" customFormat="1" ht="15" x14ac:dyDescent="0.25">
      <c r="A78" s="50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0"/>
      <c r="T78" s="46"/>
    </row>
    <row r="79" spans="1:20" s="51" customFormat="1" ht="15" x14ac:dyDescent="0.25">
      <c r="A79" s="50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0"/>
      <c r="T79" s="46"/>
    </row>
    <row r="80" spans="1:20" s="51" customFormat="1" ht="15" x14ac:dyDescent="0.25">
      <c r="A80" s="50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0"/>
      <c r="T80" s="46"/>
    </row>
    <row r="81" spans="1:20" s="51" customFormat="1" ht="15" x14ac:dyDescent="0.25">
      <c r="A81" s="50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46"/>
    </row>
    <row r="82" spans="1:20" s="51" customFormat="1" ht="15" x14ac:dyDescent="0.25">
      <c r="A82" s="50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46"/>
    </row>
    <row r="83" spans="1:20" s="51" customFormat="1" ht="15" x14ac:dyDescent="0.25">
      <c r="A83" s="50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46"/>
    </row>
    <row r="84" spans="1:20" s="51" customFormat="1" ht="15" x14ac:dyDescent="0.25">
      <c r="A84" s="50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46"/>
    </row>
    <row r="85" spans="1:20" s="51" customFormat="1" ht="15" x14ac:dyDescent="0.25">
      <c r="A85" s="50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46"/>
    </row>
    <row r="86" spans="1:20" s="51" customFormat="1" ht="15" x14ac:dyDescent="0.25">
      <c r="A86" s="50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0"/>
      <c r="T86" s="46"/>
    </row>
    <row r="87" spans="1:20" s="51" customFormat="1" ht="15" x14ac:dyDescent="0.25">
      <c r="A87" s="50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0"/>
      <c r="T87" s="46"/>
    </row>
    <row r="88" spans="1:20" s="51" customFormat="1" ht="15" x14ac:dyDescent="0.25">
      <c r="A88" s="50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0"/>
      <c r="T88" s="46"/>
    </row>
    <row r="89" spans="1:20" s="51" customFormat="1" ht="15" x14ac:dyDescent="0.25">
      <c r="A89" s="50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0"/>
      <c r="T89" s="46"/>
    </row>
    <row r="90" spans="1:20" s="51" customFormat="1" ht="15" x14ac:dyDescent="0.25">
      <c r="A90" s="50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0"/>
      <c r="T90" s="46"/>
    </row>
    <row r="91" spans="1:20" s="51" customFormat="1" ht="15" x14ac:dyDescent="0.25">
      <c r="A91" s="50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0"/>
      <c r="T91" s="46"/>
    </row>
    <row r="92" spans="1:20" s="51" customFormat="1" ht="15" x14ac:dyDescent="0.25">
      <c r="A92" s="50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0"/>
      <c r="T92" s="46"/>
    </row>
    <row r="93" spans="1:20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</row>
    <row r="94" spans="1:20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</row>
    <row r="95" spans="1:20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</row>
    <row r="96" spans="1:20" s="51" customFormat="1" ht="15" x14ac:dyDescent="0.25">
      <c r="A96" s="44"/>
      <c r="B96" s="1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4"/>
      <c r="T96" s="46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mergeCells count="1">
    <mergeCell ref="R1:S1"/>
  </mergeCells>
  <phoneticPr fontId="4" type="noConversion"/>
  <conditionalFormatting sqref="A3:A41">
    <cfRule type="expression" dxfId="60" priority="14">
      <formula>S3&lt;-0.0999</formula>
    </cfRule>
    <cfRule type="expression" dxfId="59" priority="16">
      <formula>Q3&lt;20</formula>
    </cfRule>
  </conditionalFormatting>
  <conditionalFormatting sqref="B3:B41">
    <cfRule type="expression" dxfId="58" priority="21">
      <formula>R3&lt;0</formula>
    </cfRule>
    <cfRule type="expression" dxfId="57" priority="22">
      <formula>R3=0</formula>
    </cfRule>
    <cfRule type="expression" dxfId="56" priority="23">
      <formula>R3&gt;0</formula>
    </cfRule>
  </conditionalFormatting>
  <conditionalFormatting sqref="D53:P53">
    <cfRule type="expression" dxfId="55" priority="18">
      <formula>D54&lt;0</formula>
    </cfRule>
    <cfRule type="expression" dxfId="54" priority="19">
      <formula>D54=0</formula>
    </cfRule>
    <cfRule type="expression" dxfId="53" priority="20">
      <formula>D54&gt;0</formula>
    </cfRule>
  </conditionalFormatting>
  <conditionalFormatting sqref="Q3:Q41">
    <cfRule type="expression" dxfId="52" priority="3">
      <formula>Q3&lt;20</formula>
    </cfRule>
  </conditionalFormatting>
  <conditionalFormatting sqref="S3:S41">
    <cfRule type="expression" dxfId="51" priority="12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2394-37D9-435A-BEF2-58AFD69CEE5A}">
  <sheetPr codeName="Sheet20">
    <tabColor theme="8" tint="0.79998168889431442"/>
    <pageSetUpPr fitToPage="1"/>
  </sheetPr>
  <dimension ref="A1:Y292"/>
  <sheetViews>
    <sheetView zoomScale="90" zoomScaleNormal="90" zoomScalePageLayoutView="80" workbookViewId="0">
      <selection activeCell="Q3" sqref="Q3"/>
    </sheetView>
  </sheetViews>
  <sheetFormatPr defaultRowHeight="12.75" x14ac:dyDescent="0.2"/>
  <cols>
    <col min="1" max="1" width="11" style="44" customWidth="1"/>
    <col min="2" max="2" width="35.5" style="1" customWidth="1"/>
    <col min="3" max="3" width="9.125" style="1" customWidth="1"/>
    <col min="4" max="4" width="10" style="1" customWidth="1"/>
    <col min="5" max="8" width="9.5" style="1" customWidth="1"/>
    <col min="9" max="9" width="10" style="1" customWidth="1"/>
    <col min="10" max="10" width="9.125" style="1" customWidth="1"/>
    <col min="11" max="11" width="9.5" style="1" customWidth="1"/>
    <col min="12" max="16" width="11.125" style="1" customWidth="1"/>
    <col min="17" max="17" width="12.5" style="1" customWidth="1"/>
    <col min="18" max="18" width="8.5" style="1" customWidth="1"/>
    <col min="19" max="19" width="8.5" style="44" customWidth="1"/>
    <col min="20" max="20" width="28.625" style="46" customWidth="1"/>
    <col min="21" max="21" width="9.87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368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4.25" customHeight="1" x14ac:dyDescent="0.25">
      <c r="A3" s="64">
        <v>2676</v>
      </c>
      <c r="B3" s="69" t="s">
        <v>382</v>
      </c>
      <c r="C3" s="66">
        <v>28</v>
      </c>
      <c r="D3" s="66">
        <v>29</v>
      </c>
      <c r="E3" s="66">
        <v>22</v>
      </c>
      <c r="F3" s="66">
        <v>20</v>
      </c>
      <c r="G3" s="66">
        <v>22</v>
      </c>
      <c r="H3" s="66">
        <v>19</v>
      </c>
      <c r="I3" s="66">
        <v>21</v>
      </c>
      <c r="J3" s="37">
        <v>22</v>
      </c>
      <c r="K3" s="54">
        <v>26</v>
      </c>
      <c r="L3" s="54">
        <v>27</v>
      </c>
      <c r="M3" s="54">
        <v>26</v>
      </c>
      <c r="N3" s="54">
        <v>21</v>
      </c>
      <c r="O3" s="54">
        <v>19</v>
      </c>
      <c r="P3" s="54">
        <v>16</v>
      </c>
      <c r="Q3" s="54">
        <v>24</v>
      </c>
      <c r="R3" s="54">
        <f t="shared" ref="R3:R34" si="0">Q3-P3</f>
        <v>8</v>
      </c>
      <c r="S3" s="55">
        <f t="shared" ref="S3:S34" si="1">(Q3/P3)-1</f>
        <v>0.5</v>
      </c>
      <c r="T3" s="1"/>
    </row>
    <row r="4" spans="1:20" s="51" customFormat="1" ht="14.25" customHeight="1" x14ac:dyDescent="0.25">
      <c r="A4" s="64">
        <v>2709</v>
      </c>
      <c r="B4" s="65" t="s">
        <v>369</v>
      </c>
      <c r="C4" s="66">
        <v>39</v>
      </c>
      <c r="D4" s="66">
        <v>39</v>
      </c>
      <c r="E4" s="66">
        <v>39</v>
      </c>
      <c r="F4" s="66">
        <v>39</v>
      </c>
      <c r="G4" s="66">
        <v>41</v>
      </c>
      <c r="H4" s="66">
        <v>41</v>
      </c>
      <c r="I4" s="66">
        <v>38</v>
      </c>
      <c r="J4" s="37">
        <v>37</v>
      </c>
      <c r="K4" s="54">
        <v>30</v>
      </c>
      <c r="L4" s="54">
        <v>34</v>
      </c>
      <c r="M4" s="54">
        <v>33</v>
      </c>
      <c r="N4" s="54">
        <v>28</v>
      </c>
      <c r="O4" s="54">
        <v>27</v>
      </c>
      <c r="P4" s="54">
        <v>27</v>
      </c>
      <c r="Q4" s="54">
        <v>33</v>
      </c>
      <c r="R4" s="54">
        <f t="shared" si="0"/>
        <v>6</v>
      </c>
      <c r="S4" s="55">
        <f t="shared" si="1"/>
        <v>0.22222222222222232</v>
      </c>
      <c r="T4" s="1"/>
    </row>
    <row r="5" spans="1:20" s="51" customFormat="1" ht="14.1" customHeight="1" x14ac:dyDescent="0.25">
      <c r="A5" s="47">
        <v>2689</v>
      </c>
      <c r="B5" s="69" t="s">
        <v>519</v>
      </c>
      <c r="C5" s="66">
        <v>33</v>
      </c>
      <c r="D5" s="66">
        <v>30</v>
      </c>
      <c r="E5" s="66">
        <v>26</v>
      </c>
      <c r="F5" s="66">
        <v>26</v>
      </c>
      <c r="G5" s="66">
        <v>25</v>
      </c>
      <c r="H5" s="66">
        <v>26</v>
      </c>
      <c r="I5" s="66">
        <v>25</v>
      </c>
      <c r="J5" s="37">
        <v>26</v>
      </c>
      <c r="K5" s="54">
        <v>27</v>
      </c>
      <c r="L5" s="54">
        <v>29</v>
      </c>
      <c r="M5" s="54">
        <v>28</v>
      </c>
      <c r="N5" s="54">
        <v>27</v>
      </c>
      <c r="O5" s="54">
        <v>23</v>
      </c>
      <c r="P5" s="54">
        <v>17</v>
      </c>
      <c r="Q5" s="54">
        <v>20</v>
      </c>
      <c r="R5" s="54">
        <f t="shared" si="0"/>
        <v>3</v>
      </c>
      <c r="S5" s="55">
        <f t="shared" si="1"/>
        <v>0.17647058823529416</v>
      </c>
      <c r="T5" s="1"/>
    </row>
    <row r="6" spans="1:20" s="51" customFormat="1" ht="14.1" customHeight="1" x14ac:dyDescent="0.25">
      <c r="A6" s="64">
        <v>30505</v>
      </c>
      <c r="B6" s="67" t="s">
        <v>372</v>
      </c>
      <c r="C6" s="66">
        <v>33</v>
      </c>
      <c r="D6" s="66">
        <v>30</v>
      </c>
      <c r="E6" s="66">
        <v>28</v>
      </c>
      <c r="F6" s="66">
        <v>33</v>
      </c>
      <c r="G6" s="66">
        <v>30</v>
      </c>
      <c r="H6" s="66">
        <v>29</v>
      </c>
      <c r="I6" s="66">
        <v>33</v>
      </c>
      <c r="J6" s="37">
        <v>34</v>
      </c>
      <c r="K6" s="54">
        <v>31</v>
      </c>
      <c r="L6" s="54">
        <v>33</v>
      </c>
      <c r="M6" s="54">
        <v>29</v>
      </c>
      <c r="N6" s="54">
        <v>27</v>
      </c>
      <c r="O6" s="54">
        <v>28</v>
      </c>
      <c r="P6" s="54">
        <v>24</v>
      </c>
      <c r="Q6" s="54">
        <v>28</v>
      </c>
      <c r="R6" s="54">
        <f t="shared" si="0"/>
        <v>4</v>
      </c>
      <c r="S6" s="55">
        <f t="shared" si="1"/>
        <v>0.16666666666666674</v>
      </c>
      <c r="T6" s="1"/>
    </row>
    <row r="7" spans="1:20" s="51" customFormat="1" ht="14.1" customHeight="1" x14ac:dyDescent="0.25">
      <c r="A7" s="64">
        <v>31198</v>
      </c>
      <c r="B7" s="67" t="s">
        <v>388</v>
      </c>
      <c r="C7" s="66">
        <v>64</v>
      </c>
      <c r="D7" s="66">
        <v>65</v>
      </c>
      <c r="E7" s="66">
        <v>55</v>
      </c>
      <c r="F7" s="66">
        <v>46</v>
      </c>
      <c r="G7" s="66">
        <v>42</v>
      </c>
      <c r="H7" s="66">
        <v>41</v>
      </c>
      <c r="I7" s="66">
        <v>40</v>
      </c>
      <c r="J7" s="37">
        <v>35</v>
      </c>
      <c r="K7" s="54">
        <v>37</v>
      </c>
      <c r="L7" s="54">
        <v>38</v>
      </c>
      <c r="M7" s="54">
        <v>30</v>
      </c>
      <c r="N7" s="54">
        <v>25</v>
      </c>
      <c r="O7" s="54">
        <v>21</v>
      </c>
      <c r="P7" s="54">
        <v>16</v>
      </c>
      <c r="Q7" s="54">
        <v>18</v>
      </c>
      <c r="R7" s="54">
        <f t="shared" si="0"/>
        <v>2</v>
      </c>
      <c r="S7" s="55">
        <f t="shared" si="1"/>
        <v>0.125</v>
      </c>
      <c r="T7" s="1"/>
    </row>
    <row r="8" spans="1:20" s="51" customFormat="1" ht="14.1" customHeight="1" x14ac:dyDescent="0.25">
      <c r="A8" s="64">
        <v>2700</v>
      </c>
      <c r="B8" s="67" t="s">
        <v>1533</v>
      </c>
      <c r="C8" s="66">
        <v>68</v>
      </c>
      <c r="D8" s="66">
        <v>65</v>
      </c>
      <c r="E8" s="66">
        <v>66</v>
      </c>
      <c r="F8" s="66">
        <v>68</v>
      </c>
      <c r="G8" s="66">
        <v>66</v>
      </c>
      <c r="H8" s="66">
        <v>64</v>
      </c>
      <c r="I8" s="66">
        <v>64</v>
      </c>
      <c r="J8" s="37">
        <v>68</v>
      </c>
      <c r="K8" s="54">
        <v>59</v>
      </c>
      <c r="L8" s="54">
        <v>54</v>
      </c>
      <c r="M8" s="54">
        <v>55</v>
      </c>
      <c r="N8" s="54">
        <v>78</v>
      </c>
      <c r="O8" s="54">
        <v>66</v>
      </c>
      <c r="P8" s="54">
        <v>60</v>
      </c>
      <c r="Q8" s="54">
        <v>67</v>
      </c>
      <c r="R8" s="54">
        <f t="shared" si="0"/>
        <v>7</v>
      </c>
      <c r="S8" s="55">
        <f t="shared" si="1"/>
        <v>0.1166666666666667</v>
      </c>
      <c r="T8" s="1" t="s">
        <v>1534</v>
      </c>
    </row>
    <row r="9" spans="1:20" s="51" customFormat="1" ht="14.1" customHeight="1" x14ac:dyDescent="0.25">
      <c r="A9" s="64">
        <v>21115</v>
      </c>
      <c r="B9" s="69" t="s">
        <v>389</v>
      </c>
      <c r="C9" s="66">
        <v>40</v>
      </c>
      <c r="D9" s="66">
        <v>42</v>
      </c>
      <c r="E9" s="66">
        <v>39</v>
      </c>
      <c r="F9" s="66">
        <v>35</v>
      </c>
      <c r="G9" s="66">
        <v>33</v>
      </c>
      <c r="H9" s="66">
        <v>32</v>
      </c>
      <c r="I9" s="66">
        <v>27</v>
      </c>
      <c r="J9" s="37">
        <v>41</v>
      </c>
      <c r="K9" s="54">
        <v>46</v>
      </c>
      <c r="L9" s="54">
        <v>45</v>
      </c>
      <c r="M9" s="54">
        <v>45</v>
      </c>
      <c r="N9" s="54">
        <v>47</v>
      </c>
      <c r="O9" s="54">
        <v>44</v>
      </c>
      <c r="P9" s="54">
        <v>45</v>
      </c>
      <c r="Q9" s="54">
        <v>50</v>
      </c>
      <c r="R9" s="54">
        <f t="shared" si="0"/>
        <v>5</v>
      </c>
      <c r="S9" s="55">
        <f t="shared" si="1"/>
        <v>0.11111111111111116</v>
      </c>
      <c r="T9" s="1"/>
    </row>
    <row r="10" spans="1:20" s="51" customFormat="1" ht="14.1" customHeight="1" x14ac:dyDescent="0.25">
      <c r="A10" s="64">
        <v>2698</v>
      </c>
      <c r="B10" s="67" t="s">
        <v>412</v>
      </c>
      <c r="C10" s="66">
        <v>77</v>
      </c>
      <c r="D10" s="66">
        <v>75</v>
      </c>
      <c r="E10" s="66">
        <v>79</v>
      </c>
      <c r="F10" s="66">
        <v>74</v>
      </c>
      <c r="G10" s="66">
        <v>79</v>
      </c>
      <c r="H10" s="66">
        <v>79</v>
      </c>
      <c r="I10" s="66">
        <v>73</v>
      </c>
      <c r="J10" s="37">
        <v>78</v>
      </c>
      <c r="K10" s="54">
        <v>74</v>
      </c>
      <c r="L10" s="54">
        <v>71</v>
      </c>
      <c r="M10" s="54">
        <v>69</v>
      </c>
      <c r="N10" s="54">
        <v>69</v>
      </c>
      <c r="O10" s="54">
        <v>62</v>
      </c>
      <c r="P10" s="54">
        <v>62</v>
      </c>
      <c r="Q10" s="54">
        <v>66</v>
      </c>
      <c r="R10" s="54">
        <f t="shared" si="0"/>
        <v>4</v>
      </c>
      <c r="S10" s="55">
        <f t="shared" si="1"/>
        <v>6.4516129032258007E-2</v>
      </c>
      <c r="T10" s="1"/>
    </row>
    <row r="11" spans="1:20" s="51" customFormat="1" ht="14.1" customHeight="1" x14ac:dyDescent="0.25">
      <c r="A11" s="64">
        <v>83721</v>
      </c>
      <c r="B11" s="65" t="s">
        <v>373</v>
      </c>
      <c r="C11" s="66">
        <v>25</v>
      </c>
      <c r="D11" s="66">
        <v>38</v>
      </c>
      <c r="E11" s="66">
        <v>41</v>
      </c>
      <c r="F11" s="66">
        <v>44</v>
      </c>
      <c r="G11" s="66">
        <v>59</v>
      </c>
      <c r="H11" s="66">
        <v>74</v>
      </c>
      <c r="I11" s="66">
        <v>83</v>
      </c>
      <c r="J11" s="37">
        <v>81</v>
      </c>
      <c r="K11" s="54">
        <v>67</v>
      </c>
      <c r="L11" s="54">
        <v>59</v>
      </c>
      <c r="M11" s="54">
        <v>61</v>
      </c>
      <c r="N11" s="54">
        <v>53</v>
      </c>
      <c r="O11" s="54">
        <v>51</v>
      </c>
      <c r="P11" s="54">
        <v>50</v>
      </c>
      <c r="Q11" s="54">
        <v>53</v>
      </c>
      <c r="R11" s="54">
        <f t="shared" si="0"/>
        <v>3</v>
      </c>
      <c r="S11" s="55">
        <f t="shared" si="1"/>
        <v>6.0000000000000053E-2</v>
      </c>
      <c r="T11" s="1"/>
    </row>
    <row r="12" spans="1:20" s="51" customFormat="1" ht="14.1" customHeight="1" x14ac:dyDescent="0.25">
      <c r="A12" s="64">
        <v>2716</v>
      </c>
      <c r="B12" s="65" t="s">
        <v>375</v>
      </c>
      <c r="C12" s="66">
        <v>61</v>
      </c>
      <c r="D12" s="66">
        <v>50</v>
      </c>
      <c r="E12" s="66">
        <v>48</v>
      </c>
      <c r="F12" s="66">
        <v>51</v>
      </c>
      <c r="G12" s="66">
        <v>47</v>
      </c>
      <c r="H12" s="66">
        <v>51</v>
      </c>
      <c r="I12" s="66">
        <v>46</v>
      </c>
      <c r="J12" s="37">
        <v>47</v>
      </c>
      <c r="K12" s="54">
        <v>34</v>
      </c>
      <c r="L12" s="54">
        <v>37</v>
      </c>
      <c r="M12" s="54">
        <v>37</v>
      </c>
      <c r="N12" s="54">
        <v>41</v>
      </c>
      <c r="O12" s="54">
        <v>36</v>
      </c>
      <c r="P12" s="54">
        <v>35</v>
      </c>
      <c r="Q12" s="54">
        <v>37</v>
      </c>
      <c r="R12" s="54">
        <f t="shared" si="0"/>
        <v>2</v>
      </c>
      <c r="S12" s="55">
        <f t="shared" si="1"/>
        <v>5.7142857142857162E-2</v>
      </c>
      <c r="T12" s="1"/>
    </row>
    <row r="13" spans="1:20" s="51" customFormat="1" ht="14.1" customHeight="1" x14ac:dyDescent="0.25">
      <c r="A13" s="64">
        <v>22161</v>
      </c>
      <c r="B13" s="69" t="s">
        <v>411</v>
      </c>
      <c r="C13" s="66">
        <v>48</v>
      </c>
      <c r="D13" s="66">
        <v>49</v>
      </c>
      <c r="E13" s="66">
        <v>43</v>
      </c>
      <c r="F13" s="66">
        <v>41</v>
      </c>
      <c r="G13" s="66">
        <v>42</v>
      </c>
      <c r="H13" s="66">
        <v>42</v>
      </c>
      <c r="I13" s="66">
        <v>39</v>
      </c>
      <c r="J13" s="37">
        <v>39</v>
      </c>
      <c r="K13" s="54">
        <v>41</v>
      </c>
      <c r="L13" s="54">
        <v>33</v>
      </c>
      <c r="M13" s="54">
        <v>32</v>
      </c>
      <c r="N13" s="54">
        <v>26</v>
      </c>
      <c r="O13" s="54">
        <v>26</v>
      </c>
      <c r="P13" s="54">
        <v>23</v>
      </c>
      <c r="Q13" s="54">
        <v>24</v>
      </c>
      <c r="R13" s="54">
        <f t="shared" si="0"/>
        <v>1</v>
      </c>
      <c r="S13" s="55">
        <f t="shared" si="1"/>
        <v>4.3478260869565188E-2</v>
      </c>
      <c r="T13" s="1"/>
    </row>
    <row r="14" spans="1:20" s="51" customFormat="1" ht="14.1" customHeight="1" x14ac:dyDescent="0.25">
      <c r="A14" s="64">
        <v>84277</v>
      </c>
      <c r="B14" s="67" t="s">
        <v>393</v>
      </c>
      <c r="C14" s="66"/>
      <c r="D14" s="66">
        <v>36</v>
      </c>
      <c r="E14" s="66">
        <v>37</v>
      </c>
      <c r="F14" s="66">
        <v>30</v>
      </c>
      <c r="G14" s="66">
        <v>29</v>
      </c>
      <c r="H14" s="66">
        <v>30</v>
      </c>
      <c r="I14" s="66">
        <v>29</v>
      </c>
      <c r="J14" s="37">
        <v>29</v>
      </c>
      <c r="K14" s="54">
        <v>26</v>
      </c>
      <c r="L14" s="54">
        <v>30</v>
      </c>
      <c r="M14" s="54">
        <v>29</v>
      </c>
      <c r="N14" s="54">
        <v>33</v>
      </c>
      <c r="O14" s="54">
        <v>34</v>
      </c>
      <c r="P14" s="54">
        <v>30</v>
      </c>
      <c r="Q14" s="54">
        <v>31</v>
      </c>
      <c r="R14" s="54">
        <f t="shared" si="0"/>
        <v>1</v>
      </c>
      <c r="S14" s="55">
        <f t="shared" si="1"/>
        <v>3.3333333333333437E-2</v>
      </c>
      <c r="T14" s="1"/>
    </row>
    <row r="15" spans="1:20" s="51" customFormat="1" ht="14.1" customHeight="1" x14ac:dyDescent="0.25">
      <c r="A15" s="64">
        <v>2723</v>
      </c>
      <c r="B15" s="69" t="s">
        <v>409</v>
      </c>
      <c r="C15" s="66">
        <v>111</v>
      </c>
      <c r="D15" s="66">
        <v>104</v>
      </c>
      <c r="E15" s="66">
        <v>98</v>
      </c>
      <c r="F15" s="66">
        <v>92</v>
      </c>
      <c r="G15" s="66">
        <v>86</v>
      </c>
      <c r="H15" s="66">
        <v>82</v>
      </c>
      <c r="I15" s="66">
        <v>76</v>
      </c>
      <c r="J15" s="37">
        <v>64</v>
      </c>
      <c r="K15" s="54">
        <v>59</v>
      </c>
      <c r="L15" s="54">
        <v>53</v>
      </c>
      <c r="M15" s="54">
        <v>53</v>
      </c>
      <c r="N15" s="54">
        <v>47</v>
      </c>
      <c r="O15" s="54">
        <v>35</v>
      </c>
      <c r="P15" s="54">
        <v>35</v>
      </c>
      <c r="Q15" s="54">
        <v>36</v>
      </c>
      <c r="R15" s="54">
        <f t="shared" si="0"/>
        <v>1</v>
      </c>
      <c r="S15" s="55">
        <f t="shared" si="1"/>
        <v>2.857142857142847E-2</v>
      </c>
      <c r="T15" s="1"/>
    </row>
    <row r="16" spans="1:20" s="51" customFormat="1" ht="14.1" customHeight="1" x14ac:dyDescent="0.25">
      <c r="A16" s="64">
        <v>2683</v>
      </c>
      <c r="B16" s="67" t="s">
        <v>397</v>
      </c>
      <c r="C16" s="66">
        <v>50</v>
      </c>
      <c r="D16" s="66">
        <v>46</v>
      </c>
      <c r="E16" s="66">
        <v>43</v>
      </c>
      <c r="F16" s="66">
        <v>45</v>
      </c>
      <c r="G16" s="66">
        <v>39</v>
      </c>
      <c r="H16" s="66">
        <v>35</v>
      </c>
      <c r="I16" s="66">
        <v>34</v>
      </c>
      <c r="J16" s="37">
        <v>34</v>
      </c>
      <c r="K16" s="54">
        <v>34</v>
      </c>
      <c r="L16" s="54">
        <v>34</v>
      </c>
      <c r="M16" s="54">
        <v>28</v>
      </c>
      <c r="N16" s="54">
        <v>38</v>
      </c>
      <c r="O16" s="54">
        <v>40</v>
      </c>
      <c r="P16" s="54">
        <v>41</v>
      </c>
      <c r="Q16" s="54">
        <v>42</v>
      </c>
      <c r="R16" s="54">
        <f t="shared" si="0"/>
        <v>1</v>
      </c>
      <c r="S16" s="55">
        <f t="shared" si="1"/>
        <v>2.4390243902439046E-2</v>
      </c>
      <c r="T16" s="1"/>
    </row>
    <row r="17" spans="1:20" s="51" customFormat="1" ht="14.1" customHeight="1" x14ac:dyDescent="0.25">
      <c r="A17" s="64">
        <v>2680</v>
      </c>
      <c r="B17" s="67" t="s">
        <v>395</v>
      </c>
      <c r="C17" s="66">
        <v>67</v>
      </c>
      <c r="D17" s="66">
        <v>72</v>
      </c>
      <c r="E17" s="66">
        <v>72</v>
      </c>
      <c r="F17" s="66">
        <v>71</v>
      </c>
      <c r="G17" s="66">
        <v>65</v>
      </c>
      <c r="H17" s="66">
        <v>67</v>
      </c>
      <c r="I17" s="66">
        <v>60</v>
      </c>
      <c r="J17" s="37">
        <v>62</v>
      </c>
      <c r="K17" s="54">
        <v>54</v>
      </c>
      <c r="L17" s="54">
        <v>51</v>
      </c>
      <c r="M17" s="54">
        <v>52</v>
      </c>
      <c r="N17" s="54">
        <v>54</v>
      </c>
      <c r="O17" s="54">
        <v>44</v>
      </c>
      <c r="P17" s="54">
        <v>49</v>
      </c>
      <c r="Q17" s="54">
        <v>50</v>
      </c>
      <c r="R17" s="54">
        <f t="shared" si="0"/>
        <v>1</v>
      </c>
      <c r="S17" s="55">
        <f t="shared" si="1"/>
        <v>2.0408163265306145E-2</v>
      </c>
      <c r="T17" s="1"/>
    </row>
    <row r="18" spans="1:20" s="51" customFormat="1" ht="14.1" customHeight="1" x14ac:dyDescent="0.25">
      <c r="A18" s="64">
        <v>2696</v>
      </c>
      <c r="B18" s="69" t="s">
        <v>1369</v>
      </c>
      <c r="C18" s="66">
        <v>492</v>
      </c>
      <c r="D18" s="66">
        <v>491</v>
      </c>
      <c r="E18" s="66">
        <v>499</v>
      </c>
      <c r="F18" s="66">
        <v>500</v>
      </c>
      <c r="G18" s="66">
        <v>504</v>
      </c>
      <c r="H18" s="66">
        <v>504</v>
      </c>
      <c r="I18" s="66">
        <v>472</v>
      </c>
      <c r="J18" s="37">
        <v>485</v>
      </c>
      <c r="K18" s="54">
        <v>467</v>
      </c>
      <c r="L18" s="54">
        <v>442</v>
      </c>
      <c r="M18" s="54">
        <v>424</v>
      </c>
      <c r="N18" s="54">
        <v>422</v>
      </c>
      <c r="O18" s="54">
        <v>406</v>
      </c>
      <c r="P18" s="54">
        <v>417</v>
      </c>
      <c r="Q18" s="54">
        <v>421</v>
      </c>
      <c r="R18" s="54">
        <f t="shared" si="0"/>
        <v>4</v>
      </c>
      <c r="S18" s="55">
        <f t="shared" si="1"/>
        <v>9.5923261390886694E-3</v>
      </c>
      <c r="T18" s="1"/>
    </row>
    <row r="19" spans="1:20" s="51" customFormat="1" ht="14.1" customHeight="1" x14ac:dyDescent="0.25">
      <c r="A19" s="64">
        <v>2702</v>
      </c>
      <c r="B19" s="65" t="s">
        <v>370</v>
      </c>
      <c r="C19" s="66">
        <v>27</v>
      </c>
      <c r="D19" s="66">
        <v>29</v>
      </c>
      <c r="E19" s="66">
        <v>31</v>
      </c>
      <c r="F19" s="66">
        <v>32</v>
      </c>
      <c r="G19" s="66">
        <v>37</v>
      </c>
      <c r="H19" s="66">
        <v>35</v>
      </c>
      <c r="I19" s="66">
        <v>39</v>
      </c>
      <c r="J19" s="37">
        <v>34</v>
      </c>
      <c r="K19" s="54">
        <v>33</v>
      </c>
      <c r="L19" s="54">
        <v>32</v>
      </c>
      <c r="M19" s="54">
        <v>38</v>
      </c>
      <c r="N19" s="54">
        <v>40</v>
      </c>
      <c r="O19" s="54">
        <v>43</v>
      </c>
      <c r="P19" s="54">
        <v>41</v>
      </c>
      <c r="Q19" s="54">
        <v>41</v>
      </c>
      <c r="R19" s="54">
        <f t="shared" si="0"/>
        <v>0</v>
      </c>
      <c r="S19" s="55">
        <f t="shared" si="1"/>
        <v>0</v>
      </c>
      <c r="T19" s="1"/>
    </row>
    <row r="20" spans="1:20" s="51" customFormat="1" ht="14.1" customHeight="1" x14ac:dyDescent="0.25">
      <c r="A20" s="64">
        <v>2715</v>
      </c>
      <c r="B20" s="69" t="s">
        <v>378</v>
      </c>
      <c r="C20" s="66">
        <v>54</v>
      </c>
      <c r="D20" s="66">
        <v>47</v>
      </c>
      <c r="E20" s="66">
        <v>48</v>
      </c>
      <c r="F20" s="66">
        <v>48</v>
      </c>
      <c r="G20" s="66">
        <v>48</v>
      </c>
      <c r="H20" s="66">
        <v>45</v>
      </c>
      <c r="I20" s="66">
        <v>45</v>
      </c>
      <c r="J20" s="37">
        <v>49</v>
      </c>
      <c r="K20" s="54">
        <v>46</v>
      </c>
      <c r="L20" s="54">
        <v>48</v>
      </c>
      <c r="M20" s="54">
        <v>42</v>
      </c>
      <c r="N20" s="54">
        <v>42</v>
      </c>
      <c r="O20" s="54">
        <v>41</v>
      </c>
      <c r="P20" s="54">
        <v>37</v>
      </c>
      <c r="Q20" s="54">
        <v>37</v>
      </c>
      <c r="R20" s="54">
        <f t="shared" si="0"/>
        <v>0</v>
      </c>
      <c r="S20" s="55">
        <f t="shared" si="1"/>
        <v>0</v>
      </c>
      <c r="T20" s="1"/>
    </row>
    <row r="21" spans="1:20" s="51" customFormat="1" ht="14.1" customHeight="1" x14ac:dyDescent="0.25">
      <c r="A21" s="64">
        <v>2679</v>
      </c>
      <c r="B21" s="65" t="s">
        <v>416</v>
      </c>
      <c r="C21" s="66">
        <v>49</v>
      </c>
      <c r="D21" s="66">
        <v>44</v>
      </c>
      <c r="E21" s="66">
        <v>36</v>
      </c>
      <c r="F21" s="66">
        <v>39</v>
      </c>
      <c r="G21" s="66">
        <v>38</v>
      </c>
      <c r="H21" s="66">
        <v>36</v>
      </c>
      <c r="I21" s="66">
        <v>37</v>
      </c>
      <c r="J21" s="37">
        <v>38</v>
      </c>
      <c r="K21" s="54">
        <v>40</v>
      </c>
      <c r="L21" s="54">
        <v>33</v>
      </c>
      <c r="M21" s="54">
        <v>31</v>
      </c>
      <c r="N21" s="54">
        <v>39</v>
      </c>
      <c r="O21" s="54">
        <v>35</v>
      </c>
      <c r="P21" s="54">
        <v>32</v>
      </c>
      <c r="Q21" s="54">
        <v>32</v>
      </c>
      <c r="R21" s="54">
        <f t="shared" si="0"/>
        <v>0</v>
      </c>
      <c r="S21" s="55">
        <f t="shared" si="1"/>
        <v>0</v>
      </c>
      <c r="T21" s="1"/>
    </row>
    <row r="22" spans="1:20" s="51" customFormat="1" ht="14.1" customHeight="1" x14ac:dyDescent="0.25">
      <c r="A22" s="64">
        <v>2677</v>
      </c>
      <c r="B22" s="65" t="s">
        <v>394</v>
      </c>
      <c r="C22" s="66">
        <v>35</v>
      </c>
      <c r="D22" s="66">
        <v>30</v>
      </c>
      <c r="E22" s="66">
        <v>29</v>
      </c>
      <c r="F22" s="66">
        <v>27</v>
      </c>
      <c r="G22" s="66">
        <v>29</v>
      </c>
      <c r="H22" s="66">
        <v>32</v>
      </c>
      <c r="I22" s="66">
        <v>30</v>
      </c>
      <c r="J22" s="37">
        <v>30</v>
      </c>
      <c r="K22" s="54">
        <v>33</v>
      </c>
      <c r="L22" s="54">
        <v>27</v>
      </c>
      <c r="M22" s="54">
        <v>25</v>
      </c>
      <c r="N22" s="54">
        <v>24</v>
      </c>
      <c r="O22" s="54">
        <v>27</v>
      </c>
      <c r="P22" s="54">
        <v>31</v>
      </c>
      <c r="Q22" s="54">
        <v>31</v>
      </c>
      <c r="R22" s="54">
        <f t="shared" si="0"/>
        <v>0</v>
      </c>
      <c r="S22" s="55">
        <f t="shared" si="1"/>
        <v>0</v>
      </c>
      <c r="T22" s="1"/>
    </row>
    <row r="23" spans="1:20" s="51" customFormat="1" ht="14.1" customHeight="1" x14ac:dyDescent="0.25">
      <c r="A23" s="64">
        <v>2691</v>
      </c>
      <c r="B23" s="67" t="s">
        <v>410</v>
      </c>
      <c r="C23" s="66">
        <v>44</v>
      </c>
      <c r="D23" s="66">
        <v>44</v>
      </c>
      <c r="E23" s="66">
        <v>39</v>
      </c>
      <c r="F23" s="66">
        <v>35</v>
      </c>
      <c r="G23" s="66">
        <v>35</v>
      </c>
      <c r="H23" s="66">
        <v>37</v>
      </c>
      <c r="I23" s="66">
        <v>43</v>
      </c>
      <c r="J23" s="37">
        <v>43</v>
      </c>
      <c r="K23" s="54">
        <v>41</v>
      </c>
      <c r="L23" s="54">
        <v>38</v>
      </c>
      <c r="M23" s="54">
        <v>33</v>
      </c>
      <c r="N23" s="54">
        <v>31</v>
      </c>
      <c r="O23" s="54">
        <v>34</v>
      </c>
      <c r="P23" s="54">
        <v>31</v>
      </c>
      <c r="Q23" s="54">
        <v>31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2722</v>
      </c>
      <c r="B24" s="67" t="s">
        <v>233</v>
      </c>
      <c r="C24" s="66">
        <v>25</v>
      </c>
      <c r="D24" s="66">
        <v>23</v>
      </c>
      <c r="E24" s="66">
        <v>23</v>
      </c>
      <c r="F24" s="66">
        <v>30</v>
      </c>
      <c r="G24" s="66">
        <v>34</v>
      </c>
      <c r="H24" s="66">
        <v>32</v>
      </c>
      <c r="I24" s="66">
        <v>32</v>
      </c>
      <c r="J24" s="37">
        <v>35</v>
      </c>
      <c r="K24" s="54">
        <v>39</v>
      </c>
      <c r="L24" s="54">
        <v>31</v>
      </c>
      <c r="M24" s="54">
        <v>27</v>
      </c>
      <c r="N24" s="54">
        <v>30</v>
      </c>
      <c r="O24" s="54">
        <v>32</v>
      </c>
      <c r="P24" s="54">
        <v>29</v>
      </c>
      <c r="Q24" s="54">
        <v>29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64">
        <v>2706</v>
      </c>
      <c r="B25" s="69" t="s">
        <v>413</v>
      </c>
      <c r="C25" s="66">
        <v>29</v>
      </c>
      <c r="D25" s="66">
        <v>32</v>
      </c>
      <c r="E25" s="66">
        <v>31</v>
      </c>
      <c r="F25" s="66">
        <v>31</v>
      </c>
      <c r="G25" s="66">
        <v>29</v>
      </c>
      <c r="H25" s="66">
        <v>35</v>
      </c>
      <c r="I25" s="66">
        <v>32</v>
      </c>
      <c r="J25" s="37">
        <v>31</v>
      </c>
      <c r="K25" s="54">
        <v>30</v>
      </c>
      <c r="L25" s="54">
        <v>27</v>
      </c>
      <c r="M25" s="54">
        <v>22</v>
      </c>
      <c r="N25" s="54">
        <v>22</v>
      </c>
      <c r="O25" s="54">
        <v>20</v>
      </c>
      <c r="P25" s="54">
        <v>27</v>
      </c>
      <c r="Q25" s="54">
        <v>27</v>
      </c>
      <c r="R25" s="54">
        <f t="shared" si="0"/>
        <v>0</v>
      </c>
      <c r="S25" s="55">
        <f t="shared" si="1"/>
        <v>0</v>
      </c>
      <c r="T25" s="1"/>
    </row>
    <row r="26" spans="1:20" s="51" customFormat="1" ht="14.1" customHeight="1" x14ac:dyDescent="0.25">
      <c r="A26" s="64">
        <v>25609</v>
      </c>
      <c r="B26" s="65" t="s">
        <v>1552</v>
      </c>
      <c r="C26" s="66">
        <v>16</v>
      </c>
      <c r="D26" s="66">
        <v>17</v>
      </c>
      <c r="E26" s="66">
        <v>18</v>
      </c>
      <c r="F26" s="66">
        <v>18</v>
      </c>
      <c r="G26" s="66">
        <v>18</v>
      </c>
      <c r="H26" s="66">
        <v>15</v>
      </c>
      <c r="I26" s="66">
        <v>18</v>
      </c>
      <c r="J26" s="37">
        <v>17</v>
      </c>
      <c r="K26" s="242">
        <v>18</v>
      </c>
      <c r="L26" s="242">
        <v>19</v>
      </c>
      <c r="M26" s="242">
        <v>20</v>
      </c>
      <c r="N26" s="242">
        <v>17</v>
      </c>
      <c r="O26" s="242">
        <v>21</v>
      </c>
      <c r="P26" s="54">
        <v>22</v>
      </c>
      <c r="Q26" s="54">
        <v>22</v>
      </c>
      <c r="R26" s="242">
        <f t="shared" si="0"/>
        <v>0</v>
      </c>
      <c r="S26" s="243">
        <f t="shared" si="1"/>
        <v>0</v>
      </c>
      <c r="T26" s="1"/>
    </row>
    <row r="27" spans="1:20" s="51" customFormat="1" ht="14.1" customHeight="1" x14ac:dyDescent="0.25">
      <c r="A27" s="64">
        <v>24016</v>
      </c>
      <c r="B27" s="67" t="s">
        <v>371</v>
      </c>
      <c r="C27" s="66">
        <v>38</v>
      </c>
      <c r="D27" s="66">
        <v>36</v>
      </c>
      <c r="E27" s="66">
        <v>34</v>
      </c>
      <c r="F27" s="66">
        <v>33</v>
      </c>
      <c r="G27" s="66">
        <v>35</v>
      </c>
      <c r="H27" s="66">
        <v>36</v>
      </c>
      <c r="I27" s="66">
        <v>28</v>
      </c>
      <c r="J27" s="37">
        <v>33</v>
      </c>
      <c r="K27" s="54">
        <v>29</v>
      </c>
      <c r="L27" s="54">
        <v>31</v>
      </c>
      <c r="M27" s="54">
        <v>23</v>
      </c>
      <c r="N27" s="54">
        <v>29</v>
      </c>
      <c r="O27" s="54">
        <v>27</v>
      </c>
      <c r="P27" s="54">
        <v>21</v>
      </c>
      <c r="Q27" s="54">
        <v>21</v>
      </c>
      <c r="R27" s="54">
        <f t="shared" si="0"/>
        <v>0</v>
      </c>
      <c r="S27" s="55">
        <f t="shared" si="1"/>
        <v>0</v>
      </c>
      <c r="T27" s="1"/>
    </row>
    <row r="28" spans="1:20" s="51" customFormat="1" ht="14.1" customHeight="1" x14ac:dyDescent="0.25">
      <c r="A28" s="64">
        <v>26002</v>
      </c>
      <c r="B28" s="67" t="s">
        <v>1585</v>
      </c>
      <c r="C28" s="66">
        <v>28</v>
      </c>
      <c r="D28" s="66">
        <v>25</v>
      </c>
      <c r="E28" s="66">
        <v>23</v>
      </c>
      <c r="F28" s="66">
        <v>25</v>
      </c>
      <c r="G28" s="66">
        <v>25</v>
      </c>
      <c r="H28" s="66">
        <v>25</v>
      </c>
      <c r="I28" s="66">
        <v>25</v>
      </c>
      <c r="J28" s="37">
        <v>24</v>
      </c>
      <c r="K28" s="54">
        <v>21</v>
      </c>
      <c r="L28" s="54">
        <v>20</v>
      </c>
      <c r="M28" s="54">
        <v>31</v>
      </c>
      <c r="N28" s="54">
        <v>31</v>
      </c>
      <c r="O28" s="54">
        <v>26</v>
      </c>
      <c r="P28" s="54">
        <v>20</v>
      </c>
      <c r="Q28" s="54">
        <v>20</v>
      </c>
      <c r="R28" s="54">
        <f t="shared" si="0"/>
        <v>0</v>
      </c>
      <c r="S28" s="55">
        <f t="shared" si="1"/>
        <v>0</v>
      </c>
      <c r="T28" s="277" t="s">
        <v>1510</v>
      </c>
    </row>
    <row r="29" spans="1:20" s="51" customFormat="1" ht="14.1" customHeight="1" x14ac:dyDescent="0.25">
      <c r="A29" s="64">
        <v>2711</v>
      </c>
      <c r="B29" s="67" t="s">
        <v>403</v>
      </c>
      <c r="C29" s="66">
        <v>32</v>
      </c>
      <c r="D29" s="66">
        <v>35</v>
      </c>
      <c r="E29" s="66">
        <v>35</v>
      </c>
      <c r="F29" s="66">
        <v>35</v>
      </c>
      <c r="G29" s="66">
        <v>28</v>
      </c>
      <c r="H29" s="66">
        <v>29</v>
      </c>
      <c r="I29" s="66">
        <v>26</v>
      </c>
      <c r="J29" s="37">
        <v>26</v>
      </c>
      <c r="K29" s="54">
        <v>27</v>
      </c>
      <c r="L29" s="54">
        <v>25</v>
      </c>
      <c r="M29" s="54">
        <v>25</v>
      </c>
      <c r="N29" s="54">
        <v>20</v>
      </c>
      <c r="O29" s="54">
        <v>17</v>
      </c>
      <c r="P29" s="54">
        <v>17</v>
      </c>
      <c r="Q29" s="54">
        <v>17</v>
      </c>
      <c r="R29" s="54">
        <f t="shared" si="0"/>
        <v>0</v>
      </c>
      <c r="S29" s="55">
        <f t="shared" si="1"/>
        <v>0</v>
      </c>
      <c r="T29" s="1"/>
    </row>
    <row r="30" spans="1:20" s="51" customFormat="1" ht="14.1" customHeight="1" x14ac:dyDescent="0.25">
      <c r="A30" s="64">
        <v>2694</v>
      </c>
      <c r="B30" s="67" t="s">
        <v>1432</v>
      </c>
      <c r="C30" s="66">
        <v>19</v>
      </c>
      <c r="D30" s="66">
        <v>19</v>
      </c>
      <c r="E30" s="66">
        <v>21</v>
      </c>
      <c r="F30" s="66">
        <v>22</v>
      </c>
      <c r="G30" s="66">
        <v>20</v>
      </c>
      <c r="H30" s="66">
        <v>21</v>
      </c>
      <c r="I30" s="66">
        <v>25</v>
      </c>
      <c r="J30" s="37">
        <v>25</v>
      </c>
      <c r="K30" s="54">
        <v>18</v>
      </c>
      <c r="L30" s="54">
        <v>20</v>
      </c>
      <c r="M30" s="54">
        <v>19</v>
      </c>
      <c r="N30" s="54">
        <v>16</v>
      </c>
      <c r="O30" s="54">
        <v>15</v>
      </c>
      <c r="P30" s="54">
        <v>16</v>
      </c>
      <c r="Q30" s="54">
        <v>16</v>
      </c>
      <c r="R30" s="54">
        <f t="shared" si="0"/>
        <v>0</v>
      </c>
      <c r="S30" s="55">
        <f t="shared" si="1"/>
        <v>0</v>
      </c>
      <c r="T30" s="1"/>
    </row>
    <row r="31" spans="1:20" s="51" customFormat="1" ht="14.1" customHeight="1" x14ac:dyDescent="0.25">
      <c r="A31" s="64">
        <v>27387</v>
      </c>
      <c r="B31" s="67" t="s">
        <v>414</v>
      </c>
      <c r="C31" s="66">
        <v>25</v>
      </c>
      <c r="D31" s="66">
        <v>22</v>
      </c>
      <c r="E31" s="66">
        <v>23</v>
      </c>
      <c r="F31" s="66">
        <v>27</v>
      </c>
      <c r="G31" s="66">
        <v>29</v>
      </c>
      <c r="H31" s="66">
        <v>30</v>
      </c>
      <c r="I31" s="66">
        <v>29</v>
      </c>
      <c r="J31" s="37">
        <v>28</v>
      </c>
      <c r="K31" s="54">
        <v>27</v>
      </c>
      <c r="L31" s="54">
        <v>22</v>
      </c>
      <c r="M31" s="54">
        <v>22</v>
      </c>
      <c r="N31" s="54">
        <v>17</v>
      </c>
      <c r="O31" s="54">
        <v>16</v>
      </c>
      <c r="P31" s="54">
        <v>15</v>
      </c>
      <c r="Q31" s="54">
        <v>15</v>
      </c>
      <c r="R31" s="54">
        <f t="shared" si="0"/>
        <v>0</v>
      </c>
      <c r="S31" s="55">
        <f t="shared" si="1"/>
        <v>0</v>
      </c>
      <c r="T31" s="1"/>
    </row>
    <row r="32" spans="1:20" s="51" customFormat="1" ht="14.1" customHeight="1" x14ac:dyDescent="0.25">
      <c r="A32" s="64">
        <v>62833</v>
      </c>
      <c r="B32" s="67" t="s">
        <v>407</v>
      </c>
      <c r="C32" s="66">
        <v>19</v>
      </c>
      <c r="D32" s="66">
        <v>23</v>
      </c>
      <c r="E32" s="66">
        <v>23</v>
      </c>
      <c r="F32" s="66">
        <v>23</v>
      </c>
      <c r="G32" s="66">
        <v>23</v>
      </c>
      <c r="H32" s="66">
        <v>23</v>
      </c>
      <c r="I32" s="66">
        <v>20</v>
      </c>
      <c r="J32" s="37">
        <v>19</v>
      </c>
      <c r="K32" s="54">
        <v>17</v>
      </c>
      <c r="L32" s="54">
        <v>18</v>
      </c>
      <c r="M32" s="54">
        <v>16</v>
      </c>
      <c r="N32" s="54">
        <v>18</v>
      </c>
      <c r="O32" s="54">
        <v>14</v>
      </c>
      <c r="P32" s="54">
        <v>13</v>
      </c>
      <c r="Q32" s="54">
        <v>13</v>
      </c>
      <c r="R32" s="54">
        <f t="shared" si="0"/>
        <v>0</v>
      </c>
      <c r="S32" s="55">
        <f t="shared" si="1"/>
        <v>0</v>
      </c>
      <c r="T32" s="1"/>
    </row>
    <row r="33" spans="1:20" s="51" customFormat="1" ht="14.1" customHeight="1" x14ac:dyDescent="0.25">
      <c r="A33" s="64">
        <v>224620</v>
      </c>
      <c r="B33" s="67" t="s">
        <v>1561</v>
      </c>
      <c r="C33" s="66"/>
      <c r="D33" s="66"/>
      <c r="E33" s="66"/>
      <c r="F33" s="66"/>
      <c r="G33" s="66"/>
      <c r="H33" s="66"/>
      <c r="I33" s="66"/>
      <c r="J33" s="37"/>
      <c r="K33" s="54"/>
      <c r="L33" s="54"/>
      <c r="M33" s="54"/>
      <c r="N33" s="54">
        <v>0</v>
      </c>
      <c r="O33" s="54">
        <v>9</v>
      </c>
      <c r="P33" s="54">
        <v>10</v>
      </c>
      <c r="Q33" s="54">
        <v>10</v>
      </c>
      <c r="R33" s="54">
        <f t="shared" si="0"/>
        <v>0</v>
      </c>
      <c r="S33" s="55">
        <f t="shared" si="1"/>
        <v>0</v>
      </c>
      <c r="T33" s="1"/>
    </row>
    <row r="34" spans="1:20" s="51" customFormat="1" ht="14.1" customHeight="1" x14ac:dyDescent="0.25">
      <c r="A34" s="64">
        <v>85723</v>
      </c>
      <c r="B34" s="69" t="s">
        <v>408</v>
      </c>
      <c r="C34" s="66"/>
      <c r="D34" s="66"/>
      <c r="E34" s="66"/>
      <c r="F34" s="66">
        <v>24</v>
      </c>
      <c r="G34" s="66">
        <v>24</v>
      </c>
      <c r="H34" s="66">
        <v>17</v>
      </c>
      <c r="I34" s="66">
        <v>22</v>
      </c>
      <c r="J34" s="37">
        <v>20</v>
      </c>
      <c r="K34" s="54">
        <v>19</v>
      </c>
      <c r="L34" s="54">
        <v>17</v>
      </c>
      <c r="M34" s="54">
        <v>11</v>
      </c>
      <c r="N34" s="54">
        <v>13</v>
      </c>
      <c r="O34" s="54">
        <v>10</v>
      </c>
      <c r="P34" s="54">
        <v>10</v>
      </c>
      <c r="Q34" s="54">
        <v>10</v>
      </c>
      <c r="R34" s="54">
        <f t="shared" si="0"/>
        <v>0</v>
      </c>
      <c r="S34" s="55">
        <f t="shared" si="1"/>
        <v>0</v>
      </c>
      <c r="T34" s="1"/>
    </row>
    <row r="35" spans="1:20" s="51" customFormat="1" ht="14.1" customHeight="1" x14ac:dyDescent="0.25">
      <c r="A35" s="64">
        <v>2692</v>
      </c>
      <c r="B35" s="69" t="s">
        <v>384</v>
      </c>
      <c r="C35" s="66">
        <v>67</v>
      </c>
      <c r="D35" s="66">
        <v>64</v>
      </c>
      <c r="E35" s="66">
        <v>66</v>
      </c>
      <c r="F35" s="66">
        <v>68</v>
      </c>
      <c r="G35" s="66">
        <v>66</v>
      </c>
      <c r="H35" s="66">
        <v>69</v>
      </c>
      <c r="I35" s="66">
        <v>66</v>
      </c>
      <c r="J35" s="37">
        <v>62</v>
      </c>
      <c r="K35" s="54">
        <v>65</v>
      </c>
      <c r="L35" s="54">
        <v>64</v>
      </c>
      <c r="M35" s="54">
        <v>57</v>
      </c>
      <c r="N35" s="54">
        <v>53</v>
      </c>
      <c r="O35" s="54">
        <v>57</v>
      </c>
      <c r="P35" s="54">
        <v>64</v>
      </c>
      <c r="Q35" s="54">
        <v>63</v>
      </c>
      <c r="R35" s="54">
        <f t="shared" ref="R35:R54" si="2">Q35-P35</f>
        <v>-1</v>
      </c>
      <c r="S35" s="55">
        <f t="shared" ref="S35:S54" si="3">(Q35/P35)-1</f>
        <v>-1.5625E-2</v>
      </c>
      <c r="T35" s="1"/>
    </row>
    <row r="36" spans="1:20" s="51" customFormat="1" ht="14.1" customHeight="1" x14ac:dyDescent="0.25">
      <c r="A36" s="64">
        <v>2719</v>
      </c>
      <c r="B36" s="65" t="s">
        <v>377</v>
      </c>
      <c r="C36" s="66">
        <v>90</v>
      </c>
      <c r="D36" s="66">
        <v>87</v>
      </c>
      <c r="E36" s="66">
        <v>86</v>
      </c>
      <c r="F36" s="66">
        <v>88</v>
      </c>
      <c r="G36" s="66">
        <v>90</v>
      </c>
      <c r="H36" s="66">
        <v>88</v>
      </c>
      <c r="I36" s="66">
        <v>90</v>
      </c>
      <c r="J36" s="37">
        <v>88</v>
      </c>
      <c r="K36" s="54">
        <v>84</v>
      </c>
      <c r="L36" s="54">
        <v>83</v>
      </c>
      <c r="M36" s="54">
        <v>86</v>
      </c>
      <c r="N36" s="54">
        <v>89</v>
      </c>
      <c r="O36" s="54">
        <v>88</v>
      </c>
      <c r="P36" s="54">
        <v>90</v>
      </c>
      <c r="Q36" s="54">
        <v>88</v>
      </c>
      <c r="R36" s="54">
        <f t="shared" si="2"/>
        <v>-2</v>
      </c>
      <c r="S36" s="55">
        <f t="shared" si="3"/>
        <v>-2.2222222222222254E-2</v>
      </c>
      <c r="T36" s="1"/>
    </row>
    <row r="37" spans="1:20" s="51" customFormat="1" ht="14.1" customHeight="1" x14ac:dyDescent="0.25">
      <c r="A37" s="64">
        <v>2678</v>
      </c>
      <c r="B37" s="67" t="s">
        <v>391</v>
      </c>
      <c r="C37" s="66">
        <v>80</v>
      </c>
      <c r="D37" s="66">
        <v>79</v>
      </c>
      <c r="E37" s="66">
        <v>67</v>
      </c>
      <c r="F37" s="66">
        <v>68</v>
      </c>
      <c r="G37" s="66">
        <v>70</v>
      </c>
      <c r="H37" s="66">
        <v>64</v>
      </c>
      <c r="I37" s="66">
        <v>62</v>
      </c>
      <c r="J37" s="37">
        <v>55</v>
      </c>
      <c r="K37" s="54">
        <v>56</v>
      </c>
      <c r="L37" s="54">
        <v>53</v>
      </c>
      <c r="M37" s="54">
        <v>51</v>
      </c>
      <c r="N37" s="54">
        <v>49</v>
      </c>
      <c r="O37" s="54">
        <v>50</v>
      </c>
      <c r="P37" s="54">
        <v>44</v>
      </c>
      <c r="Q37" s="54">
        <v>43</v>
      </c>
      <c r="R37" s="54">
        <f t="shared" si="2"/>
        <v>-1</v>
      </c>
      <c r="S37" s="55">
        <f t="shared" si="3"/>
        <v>-2.2727272727272707E-2</v>
      </c>
      <c r="T37" s="1"/>
    </row>
    <row r="38" spans="1:20" s="51" customFormat="1" ht="14.1" customHeight="1" x14ac:dyDescent="0.25">
      <c r="A38" s="64">
        <v>75122</v>
      </c>
      <c r="B38" s="69" t="s">
        <v>386</v>
      </c>
      <c r="C38" s="66">
        <v>36</v>
      </c>
      <c r="D38" s="66">
        <v>33</v>
      </c>
      <c r="E38" s="66">
        <v>31</v>
      </c>
      <c r="F38" s="66">
        <v>27</v>
      </c>
      <c r="G38" s="66">
        <v>33</v>
      </c>
      <c r="H38" s="66">
        <v>35</v>
      </c>
      <c r="I38" s="66">
        <v>31</v>
      </c>
      <c r="J38" s="37">
        <v>35</v>
      </c>
      <c r="K38" s="54">
        <v>36</v>
      </c>
      <c r="L38" s="54">
        <v>37</v>
      </c>
      <c r="M38" s="54">
        <v>37</v>
      </c>
      <c r="N38" s="54">
        <v>45</v>
      </c>
      <c r="O38" s="54">
        <v>42</v>
      </c>
      <c r="P38" s="54">
        <v>42</v>
      </c>
      <c r="Q38" s="54">
        <v>41</v>
      </c>
      <c r="R38" s="54">
        <f t="shared" si="2"/>
        <v>-1</v>
      </c>
      <c r="S38" s="55">
        <f t="shared" si="3"/>
        <v>-2.3809523809523836E-2</v>
      </c>
      <c r="T38" s="1"/>
    </row>
    <row r="39" spans="1:20" s="51" customFormat="1" ht="14.1" customHeight="1" x14ac:dyDescent="0.25">
      <c r="A39" s="64">
        <v>2718</v>
      </c>
      <c r="B39" s="67" t="s">
        <v>1376</v>
      </c>
      <c r="C39" s="66">
        <v>70</v>
      </c>
      <c r="D39" s="66">
        <v>66</v>
      </c>
      <c r="E39" s="66">
        <v>71</v>
      </c>
      <c r="F39" s="66">
        <v>64</v>
      </c>
      <c r="G39" s="66">
        <v>60</v>
      </c>
      <c r="H39" s="66">
        <v>55</v>
      </c>
      <c r="I39" s="66">
        <v>55</v>
      </c>
      <c r="J39" s="37">
        <v>53</v>
      </c>
      <c r="K39" s="54">
        <v>55</v>
      </c>
      <c r="L39" s="54">
        <v>47</v>
      </c>
      <c r="M39" s="54">
        <v>43</v>
      </c>
      <c r="N39" s="54">
        <v>40</v>
      </c>
      <c r="O39" s="54">
        <v>37</v>
      </c>
      <c r="P39" s="54">
        <v>38</v>
      </c>
      <c r="Q39" s="54">
        <v>37</v>
      </c>
      <c r="R39" s="54">
        <f t="shared" si="2"/>
        <v>-1</v>
      </c>
      <c r="S39" s="55">
        <f t="shared" si="3"/>
        <v>-2.6315789473684181E-2</v>
      </c>
      <c r="T39" s="1"/>
    </row>
    <row r="40" spans="1:20" s="51" customFormat="1" ht="14.1" customHeight="1" x14ac:dyDescent="0.25">
      <c r="A40" s="64">
        <v>2688</v>
      </c>
      <c r="B40" s="67" t="s">
        <v>562</v>
      </c>
      <c r="C40" s="66">
        <v>122</v>
      </c>
      <c r="D40" s="66">
        <v>117</v>
      </c>
      <c r="E40" s="66">
        <v>104</v>
      </c>
      <c r="F40" s="66">
        <v>105</v>
      </c>
      <c r="G40" s="66">
        <v>111</v>
      </c>
      <c r="H40" s="66">
        <v>102</v>
      </c>
      <c r="I40" s="66">
        <v>100</v>
      </c>
      <c r="J40" s="37">
        <v>95</v>
      </c>
      <c r="K40" s="54">
        <v>87</v>
      </c>
      <c r="L40" s="54">
        <v>84</v>
      </c>
      <c r="M40" s="54">
        <v>80</v>
      </c>
      <c r="N40" s="54">
        <v>83</v>
      </c>
      <c r="O40" s="54">
        <v>75</v>
      </c>
      <c r="P40" s="54">
        <v>69</v>
      </c>
      <c r="Q40" s="54">
        <v>67</v>
      </c>
      <c r="R40" s="54">
        <f t="shared" si="2"/>
        <v>-2</v>
      </c>
      <c r="S40" s="55">
        <f t="shared" si="3"/>
        <v>-2.8985507246376829E-2</v>
      </c>
      <c r="T40" s="1"/>
    </row>
    <row r="41" spans="1:20" s="51" customFormat="1" ht="14.1" customHeight="1" x14ac:dyDescent="0.25">
      <c r="A41" s="64">
        <v>2690</v>
      </c>
      <c r="B41" s="65" t="s">
        <v>387</v>
      </c>
      <c r="C41" s="66">
        <v>174</v>
      </c>
      <c r="D41" s="66">
        <v>166</v>
      </c>
      <c r="E41" s="66">
        <v>162</v>
      </c>
      <c r="F41" s="66">
        <v>162</v>
      </c>
      <c r="G41" s="66">
        <v>167</v>
      </c>
      <c r="H41" s="66">
        <v>170</v>
      </c>
      <c r="I41" s="66">
        <v>178</v>
      </c>
      <c r="J41" s="37">
        <v>186</v>
      </c>
      <c r="K41" s="54">
        <v>185</v>
      </c>
      <c r="L41" s="54">
        <v>187</v>
      </c>
      <c r="M41" s="54">
        <v>184</v>
      </c>
      <c r="N41" s="54">
        <v>176</v>
      </c>
      <c r="O41" s="54">
        <v>180</v>
      </c>
      <c r="P41" s="54">
        <v>185</v>
      </c>
      <c r="Q41" s="54">
        <v>179</v>
      </c>
      <c r="R41" s="54">
        <f t="shared" si="2"/>
        <v>-6</v>
      </c>
      <c r="S41" s="55">
        <f t="shared" si="3"/>
        <v>-3.2432432432432434E-2</v>
      </c>
      <c r="T41" s="1"/>
    </row>
    <row r="42" spans="1:20" s="51" customFormat="1" ht="14.1" customHeight="1" x14ac:dyDescent="0.25">
      <c r="A42" s="64">
        <v>23836</v>
      </c>
      <c r="B42" s="69" t="s">
        <v>381</v>
      </c>
      <c r="C42" s="66">
        <v>21</v>
      </c>
      <c r="D42" s="66">
        <v>23</v>
      </c>
      <c r="E42" s="66">
        <v>25</v>
      </c>
      <c r="F42" s="66">
        <v>23</v>
      </c>
      <c r="G42" s="66">
        <v>24</v>
      </c>
      <c r="H42" s="66">
        <v>24</v>
      </c>
      <c r="I42" s="66">
        <v>21</v>
      </c>
      <c r="J42" s="37">
        <v>22</v>
      </c>
      <c r="K42" s="54">
        <v>25</v>
      </c>
      <c r="L42" s="54">
        <v>25</v>
      </c>
      <c r="M42" s="54">
        <v>30</v>
      </c>
      <c r="N42" s="54">
        <v>28</v>
      </c>
      <c r="O42" s="54">
        <v>24</v>
      </c>
      <c r="P42" s="54">
        <v>23</v>
      </c>
      <c r="Q42" s="54">
        <v>22</v>
      </c>
      <c r="R42" s="54">
        <f t="shared" si="2"/>
        <v>-1</v>
      </c>
      <c r="S42" s="55">
        <f t="shared" si="3"/>
        <v>-4.3478260869565188E-2</v>
      </c>
      <c r="T42" s="1"/>
    </row>
    <row r="43" spans="1:20" s="51" customFormat="1" ht="14.1" customHeight="1" x14ac:dyDescent="0.25">
      <c r="A43" s="64">
        <v>2714</v>
      </c>
      <c r="B43" s="67" t="s">
        <v>404</v>
      </c>
      <c r="C43" s="66">
        <v>21</v>
      </c>
      <c r="D43" s="66">
        <v>21</v>
      </c>
      <c r="E43" s="66">
        <v>20</v>
      </c>
      <c r="F43" s="66">
        <v>21</v>
      </c>
      <c r="G43" s="66">
        <v>18</v>
      </c>
      <c r="H43" s="66">
        <v>19</v>
      </c>
      <c r="I43" s="66">
        <v>20</v>
      </c>
      <c r="J43" s="37">
        <v>20</v>
      </c>
      <c r="K43" s="54">
        <v>20</v>
      </c>
      <c r="L43" s="54">
        <v>21</v>
      </c>
      <c r="M43" s="54">
        <v>24</v>
      </c>
      <c r="N43" s="54">
        <v>25</v>
      </c>
      <c r="O43" s="54">
        <v>23</v>
      </c>
      <c r="P43" s="54">
        <v>23</v>
      </c>
      <c r="Q43" s="54">
        <v>22</v>
      </c>
      <c r="R43" s="54">
        <f t="shared" si="2"/>
        <v>-1</v>
      </c>
      <c r="S43" s="55">
        <f t="shared" si="3"/>
        <v>-4.3478260869565188E-2</v>
      </c>
      <c r="T43" s="277"/>
    </row>
    <row r="44" spans="1:20" s="51" customFormat="1" ht="14.1" customHeight="1" x14ac:dyDescent="0.25">
      <c r="A44" s="64">
        <v>2685</v>
      </c>
      <c r="B44" s="67" t="s">
        <v>380</v>
      </c>
      <c r="C44" s="66">
        <v>62</v>
      </c>
      <c r="D44" s="66">
        <v>60</v>
      </c>
      <c r="E44" s="66">
        <v>58</v>
      </c>
      <c r="F44" s="66">
        <v>59</v>
      </c>
      <c r="G44" s="66">
        <v>55</v>
      </c>
      <c r="H44" s="66">
        <v>46</v>
      </c>
      <c r="I44" s="66">
        <v>45</v>
      </c>
      <c r="J44" s="37">
        <v>46</v>
      </c>
      <c r="K44" s="54">
        <v>48</v>
      </c>
      <c r="L44" s="54">
        <v>43</v>
      </c>
      <c r="M44" s="54">
        <v>42</v>
      </c>
      <c r="N44" s="54">
        <v>39</v>
      </c>
      <c r="O44" s="54">
        <v>35</v>
      </c>
      <c r="P44" s="54">
        <v>39</v>
      </c>
      <c r="Q44" s="54">
        <v>37</v>
      </c>
      <c r="R44" s="54">
        <f t="shared" si="2"/>
        <v>-2</v>
      </c>
      <c r="S44" s="55">
        <f t="shared" si="3"/>
        <v>-5.1282051282051322E-2</v>
      </c>
      <c r="T44" s="1"/>
    </row>
    <row r="45" spans="1:20" s="51" customFormat="1" ht="14.1" customHeight="1" x14ac:dyDescent="0.25">
      <c r="A45" s="64">
        <v>2682</v>
      </c>
      <c r="B45" s="67" t="s">
        <v>396</v>
      </c>
      <c r="C45" s="66">
        <v>56</v>
      </c>
      <c r="D45" s="66">
        <v>46</v>
      </c>
      <c r="E45" s="66">
        <v>45</v>
      </c>
      <c r="F45" s="66">
        <v>38</v>
      </c>
      <c r="G45" s="66">
        <v>35</v>
      </c>
      <c r="H45" s="66">
        <v>40</v>
      </c>
      <c r="I45" s="66">
        <v>41</v>
      </c>
      <c r="J45" s="37">
        <v>43</v>
      </c>
      <c r="K45" s="54">
        <v>49</v>
      </c>
      <c r="L45" s="54">
        <v>46</v>
      </c>
      <c r="M45" s="54">
        <v>39</v>
      </c>
      <c r="N45" s="54">
        <v>32</v>
      </c>
      <c r="O45" s="54">
        <v>47</v>
      </c>
      <c r="P45" s="54">
        <v>53</v>
      </c>
      <c r="Q45" s="54">
        <v>49</v>
      </c>
      <c r="R45" s="54">
        <f t="shared" si="2"/>
        <v>-4</v>
      </c>
      <c r="S45" s="55">
        <f t="shared" si="3"/>
        <v>-7.547169811320753E-2</v>
      </c>
      <c r="T45" s="358" t="s">
        <v>1625</v>
      </c>
    </row>
    <row r="46" spans="1:20" s="244" customFormat="1" ht="14.1" customHeight="1" x14ac:dyDescent="0.25">
      <c r="A46" s="64">
        <v>2681</v>
      </c>
      <c r="B46" s="67" t="s">
        <v>379</v>
      </c>
      <c r="C46" s="66">
        <v>34</v>
      </c>
      <c r="D46" s="66">
        <v>33</v>
      </c>
      <c r="E46" s="66">
        <v>30</v>
      </c>
      <c r="F46" s="66">
        <v>28</v>
      </c>
      <c r="G46" s="66">
        <v>26</v>
      </c>
      <c r="H46" s="66">
        <v>25</v>
      </c>
      <c r="I46" s="66">
        <v>25</v>
      </c>
      <c r="J46" s="37">
        <v>25</v>
      </c>
      <c r="K46" s="54">
        <v>24</v>
      </c>
      <c r="L46" s="54">
        <v>25</v>
      </c>
      <c r="M46" s="54">
        <v>23</v>
      </c>
      <c r="N46" s="54">
        <v>24</v>
      </c>
      <c r="O46" s="54">
        <v>25</v>
      </c>
      <c r="P46" s="54">
        <v>26</v>
      </c>
      <c r="Q46" s="54">
        <v>24</v>
      </c>
      <c r="R46" s="54">
        <f t="shared" si="2"/>
        <v>-2</v>
      </c>
      <c r="S46" s="55">
        <f t="shared" si="3"/>
        <v>-7.6923076923076872E-2</v>
      </c>
      <c r="T46" s="1"/>
    </row>
    <row r="47" spans="1:20" s="51" customFormat="1" ht="14.1" customHeight="1" x14ac:dyDescent="0.25">
      <c r="A47" s="64">
        <v>2704</v>
      </c>
      <c r="B47" s="69" t="s">
        <v>390</v>
      </c>
      <c r="C47" s="66">
        <v>61</v>
      </c>
      <c r="D47" s="66">
        <v>65</v>
      </c>
      <c r="E47" s="66">
        <v>61</v>
      </c>
      <c r="F47" s="66">
        <v>62</v>
      </c>
      <c r="G47" s="66">
        <v>57</v>
      </c>
      <c r="H47" s="66">
        <v>51</v>
      </c>
      <c r="I47" s="66">
        <v>53</v>
      </c>
      <c r="J47" s="37">
        <v>52</v>
      </c>
      <c r="K47" s="54">
        <v>55</v>
      </c>
      <c r="L47" s="54">
        <v>57</v>
      </c>
      <c r="M47" s="54">
        <v>50</v>
      </c>
      <c r="N47" s="54">
        <v>48</v>
      </c>
      <c r="O47" s="54">
        <v>42</v>
      </c>
      <c r="P47" s="54">
        <v>43</v>
      </c>
      <c r="Q47" s="54">
        <v>39</v>
      </c>
      <c r="R47" s="54">
        <f t="shared" si="2"/>
        <v>-4</v>
      </c>
      <c r="S47" s="55">
        <f t="shared" si="3"/>
        <v>-9.3023255813953543E-2</v>
      </c>
      <c r="T47" s="1"/>
    </row>
    <row r="48" spans="1:20" s="51" customFormat="1" ht="14.1" customHeight="1" x14ac:dyDescent="0.25">
      <c r="A48" s="64">
        <v>85086</v>
      </c>
      <c r="B48" s="65" t="s">
        <v>376</v>
      </c>
      <c r="C48" s="66"/>
      <c r="D48" s="66"/>
      <c r="E48" s="66">
        <v>33</v>
      </c>
      <c r="F48" s="66">
        <v>35</v>
      </c>
      <c r="G48" s="66">
        <v>30</v>
      </c>
      <c r="H48" s="66">
        <v>25</v>
      </c>
      <c r="I48" s="66">
        <v>20</v>
      </c>
      <c r="J48" s="37">
        <v>18</v>
      </c>
      <c r="K48" s="54">
        <v>20</v>
      </c>
      <c r="L48" s="54">
        <v>29</v>
      </c>
      <c r="M48" s="54">
        <v>27</v>
      </c>
      <c r="N48" s="54">
        <v>17</v>
      </c>
      <c r="O48" s="54">
        <v>16</v>
      </c>
      <c r="P48" s="54">
        <v>19</v>
      </c>
      <c r="Q48" s="54">
        <v>17</v>
      </c>
      <c r="R48" s="54">
        <f t="shared" si="2"/>
        <v>-2</v>
      </c>
      <c r="S48" s="55">
        <f t="shared" si="3"/>
        <v>-0.10526315789473684</v>
      </c>
      <c r="T48" s="1"/>
    </row>
    <row r="49" spans="1:25" s="51" customFormat="1" ht="14.1" customHeight="1" x14ac:dyDescent="0.25">
      <c r="A49" s="64">
        <v>2701</v>
      </c>
      <c r="B49" s="67" t="s">
        <v>401</v>
      </c>
      <c r="C49" s="66">
        <v>79</v>
      </c>
      <c r="D49" s="66">
        <v>75</v>
      </c>
      <c r="E49" s="66">
        <v>64</v>
      </c>
      <c r="F49" s="66">
        <v>62</v>
      </c>
      <c r="G49" s="66">
        <v>53</v>
      </c>
      <c r="H49" s="66">
        <v>52</v>
      </c>
      <c r="I49" s="66">
        <v>46</v>
      </c>
      <c r="J49" s="37">
        <v>44</v>
      </c>
      <c r="K49" s="54">
        <v>38</v>
      </c>
      <c r="L49" s="54">
        <v>38</v>
      </c>
      <c r="M49" s="54">
        <v>33</v>
      </c>
      <c r="N49" s="54">
        <v>65</v>
      </c>
      <c r="O49" s="54">
        <v>63</v>
      </c>
      <c r="P49" s="54">
        <v>54</v>
      </c>
      <c r="Q49" s="54">
        <v>48</v>
      </c>
      <c r="R49" s="54">
        <f t="shared" si="2"/>
        <v>-6</v>
      </c>
      <c r="S49" s="55">
        <f t="shared" si="3"/>
        <v>-0.11111111111111116</v>
      </c>
      <c r="T49" s="1" t="s">
        <v>1530</v>
      </c>
    </row>
    <row r="50" spans="1:25" s="51" customFormat="1" ht="14.1" customHeight="1" x14ac:dyDescent="0.25">
      <c r="A50" s="64">
        <v>2693</v>
      </c>
      <c r="B50" s="67" t="s">
        <v>399</v>
      </c>
      <c r="C50" s="66">
        <v>40</v>
      </c>
      <c r="D50" s="66">
        <v>39</v>
      </c>
      <c r="E50" s="66">
        <v>37</v>
      </c>
      <c r="F50" s="66">
        <v>34</v>
      </c>
      <c r="G50" s="66">
        <v>35</v>
      </c>
      <c r="H50" s="66">
        <v>41</v>
      </c>
      <c r="I50" s="66">
        <v>45</v>
      </c>
      <c r="J50" s="37">
        <v>48</v>
      </c>
      <c r="K50" s="54">
        <v>39</v>
      </c>
      <c r="L50" s="54">
        <v>37</v>
      </c>
      <c r="M50" s="54">
        <v>44</v>
      </c>
      <c r="N50" s="54">
        <v>51</v>
      </c>
      <c r="O50" s="54">
        <v>60</v>
      </c>
      <c r="P50" s="54">
        <v>59</v>
      </c>
      <c r="Q50" s="54">
        <v>52</v>
      </c>
      <c r="R50" s="54">
        <f t="shared" si="2"/>
        <v>-7</v>
      </c>
      <c r="S50" s="55">
        <f t="shared" si="3"/>
        <v>-0.11864406779661019</v>
      </c>
      <c r="T50" s="1"/>
    </row>
    <row r="51" spans="1:25" s="51" customFormat="1" ht="14.1" customHeight="1" x14ac:dyDescent="0.25">
      <c r="A51" s="64">
        <v>2713</v>
      </c>
      <c r="B51" s="67" t="s">
        <v>415</v>
      </c>
      <c r="C51" s="66">
        <v>21</v>
      </c>
      <c r="D51" s="66">
        <v>19</v>
      </c>
      <c r="E51" s="66">
        <v>17</v>
      </c>
      <c r="F51" s="66">
        <v>18</v>
      </c>
      <c r="G51" s="66">
        <v>20</v>
      </c>
      <c r="H51" s="66">
        <v>17</v>
      </c>
      <c r="I51" s="66">
        <v>20</v>
      </c>
      <c r="J51" s="37">
        <v>22</v>
      </c>
      <c r="K51" s="54">
        <v>22</v>
      </c>
      <c r="L51" s="54">
        <v>22</v>
      </c>
      <c r="M51" s="54">
        <v>19</v>
      </c>
      <c r="N51" s="54">
        <v>17</v>
      </c>
      <c r="O51" s="54">
        <v>16</v>
      </c>
      <c r="P51" s="54">
        <v>16</v>
      </c>
      <c r="Q51" s="54">
        <v>14</v>
      </c>
      <c r="R51" s="54">
        <f t="shared" si="2"/>
        <v>-2</v>
      </c>
      <c r="S51" s="55">
        <f t="shared" si="3"/>
        <v>-0.125</v>
      </c>
      <c r="T51" s="1"/>
    </row>
    <row r="52" spans="1:25" s="51" customFormat="1" ht="14.1" customHeight="1" x14ac:dyDescent="0.25">
      <c r="A52" s="64">
        <v>2717</v>
      </c>
      <c r="B52" s="67" t="s">
        <v>405</v>
      </c>
      <c r="C52" s="66">
        <v>36</v>
      </c>
      <c r="D52" s="66">
        <v>37</v>
      </c>
      <c r="E52" s="66">
        <v>38</v>
      </c>
      <c r="F52" s="66">
        <v>39</v>
      </c>
      <c r="G52" s="66">
        <v>33</v>
      </c>
      <c r="H52" s="66">
        <v>26</v>
      </c>
      <c r="I52" s="66">
        <v>29</v>
      </c>
      <c r="J52" s="37">
        <v>30</v>
      </c>
      <c r="K52" s="54">
        <v>30</v>
      </c>
      <c r="L52" s="54">
        <v>26</v>
      </c>
      <c r="M52" s="54">
        <v>28</v>
      </c>
      <c r="N52" s="54">
        <v>30</v>
      </c>
      <c r="O52" s="54">
        <v>33</v>
      </c>
      <c r="P52" s="54">
        <v>30</v>
      </c>
      <c r="Q52" s="54">
        <v>24</v>
      </c>
      <c r="R52" s="54">
        <f t="shared" si="2"/>
        <v>-6</v>
      </c>
      <c r="S52" s="55">
        <f t="shared" si="3"/>
        <v>-0.19999999999999996</v>
      </c>
      <c r="T52" s="1"/>
    </row>
    <row r="53" spans="1:25" s="51" customFormat="1" ht="14.1" customHeight="1" x14ac:dyDescent="0.25">
      <c r="A53" s="64">
        <v>2720</v>
      </c>
      <c r="B53" s="67" t="s">
        <v>236</v>
      </c>
      <c r="C53" s="66">
        <v>17</v>
      </c>
      <c r="D53" s="66">
        <v>20</v>
      </c>
      <c r="E53" s="66">
        <v>21</v>
      </c>
      <c r="F53" s="66">
        <v>20</v>
      </c>
      <c r="G53" s="66">
        <v>22</v>
      </c>
      <c r="H53" s="66">
        <v>22</v>
      </c>
      <c r="I53" s="66">
        <v>21</v>
      </c>
      <c r="J53" s="37">
        <v>21</v>
      </c>
      <c r="K53" s="54">
        <v>17</v>
      </c>
      <c r="L53" s="54">
        <v>14</v>
      </c>
      <c r="M53" s="54">
        <v>13</v>
      </c>
      <c r="N53" s="54">
        <v>15</v>
      </c>
      <c r="O53" s="54">
        <v>15</v>
      </c>
      <c r="P53" s="54">
        <v>10</v>
      </c>
      <c r="Q53" s="54">
        <v>8</v>
      </c>
      <c r="R53" s="54">
        <f t="shared" si="2"/>
        <v>-2</v>
      </c>
      <c r="S53" s="55">
        <f t="shared" si="3"/>
        <v>-0.19999999999999996</v>
      </c>
      <c r="T53" s="1"/>
    </row>
    <row r="54" spans="1:25" s="51" customFormat="1" ht="14.1" customHeight="1" x14ac:dyDescent="0.25">
      <c r="A54" s="64">
        <v>2686</v>
      </c>
      <c r="B54" s="67" t="s">
        <v>398</v>
      </c>
      <c r="C54" s="66">
        <v>20</v>
      </c>
      <c r="D54" s="66">
        <v>23</v>
      </c>
      <c r="E54" s="66">
        <v>21</v>
      </c>
      <c r="F54" s="66">
        <v>21</v>
      </c>
      <c r="G54" s="66">
        <v>21</v>
      </c>
      <c r="H54" s="66">
        <v>18</v>
      </c>
      <c r="I54" s="66">
        <v>16</v>
      </c>
      <c r="J54" s="37">
        <v>14</v>
      </c>
      <c r="K54" s="54">
        <v>15</v>
      </c>
      <c r="L54" s="54">
        <v>14</v>
      </c>
      <c r="M54" s="54">
        <v>14</v>
      </c>
      <c r="N54" s="54">
        <v>14</v>
      </c>
      <c r="O54" s="54">
        <v>11</v>
      </c>
      <c r="P54" s="54">
        <v>11</v>
      </c>
      <c r="Q54" s="54">
        <v>0</v>
      </c>
      <c r="R54" s="54">
        <f t="shared" si="2"/>
        <v>-11</v>
      </c>
      <c r="S54" s="55">
        <f t="shared" si="3"/>
        <v>-1</v>
      </c>
      <c r="T54" s="1"/>
    </row>
    <row r="55" spans="1:25" s="51" customFormat="1" ht="14.1" customHeight="1" x14ac:dyDescent="0.25">
      <c r="A55" s="64"/>
      <c r="B55" s="78"/>
      <c r="C55" s="66"/>
      <c r="D55" s="66"/>
      <c r="E55" s="66"/>
      <c r="F55" s="66"/>
      <c r="G55" s="66"/>
      <c r="H55" s="66"/>
      <c r="I55" s="66"/>
      <c r="J55" s="37"/>
      <c r="K55" s="54"/>
      <c r="L55" s="54"/>
      <c r="M55" s="54"/>
      <c r="N55" s="54"/>
      <c r="O55" s="54"/>
      <c r="P55" s="54"/>
      <c r="Q55" s="54"/>
      <c r="R55" s="54"/>
      <c r="S55" s="55"/>
      <c r="T55" s="1"/>
      <c r="V55" s="236"/>
      <c r="W55" s="236"/>
      <c r="X55" s="236"/>
      <c r="Y55" s="236"/>
    </row>
    <row r="56" spans="1:25" s="51" customFormat="1" ht="14.1" customHeight="1" x14ac:dyDescent="0.25">
      <c r="A56" s="64"/>
      <c r="B56" s="78"/>
      <c r="C56" s="66"/>
      <c r="D56" s="66"/>
      <c r="E56" s="66"/>
      <c r="F56" s="66"/>
      <c r="G56" s="66"/>
      <c r="H56" s="66"/>
      <c r="I56" s="66"/>
      <c r="J56" s="37"/>
      <c r="K56" s="54"/>
      <c r="L56" s="54"/>
      <c r="M56" s="54"/>
      <c r="N56" s="54"/>
      <c r="O56" s="54"/>
      <c r="P56" s="54"/>
      <c r="Q56" s="54"/>
      <c r="R56" s="54"/>
      <c r="S56" s="55"/>
      <c r="T56" s="1"/>
      <c r="V56" s="236"/>
      <c r="W56" s="236"/>
      <c r="X56" s="236"/>
      <c r="Y56" s="236"/>
    </row>
    <row r="57" spans="1:25" s="51" customFormat="1" ht="14.1" customHeight="1" x14ac:dyDescent="0.25">
      <c r="A57" s="72">
        <v>86505</v>
      </c>
      <c r="B57" s="73" t="s">
        <v>374</v>
      </c>
      <c r="C57" s="66"/>
      <c r="D57" s="66"/>
      <c r="E57" s="66"/>
      <c r="F57" s="66"/>
      <c r="G57" s="66">
        <v>27</v>
      </c>
      <c r="H57" s="66">
        <v>25</v>
      </c>
      <c r="I57" s="66">
        <v>20</v>
      </c>
      <c r="J57" s="70">
        <v>31</v>
      </c>
      <c r="K57" s="74">
        <v>28</v>
      </c>
      <c r="L57" s="75">
        <v>22</v>
      </c>
      <c r="M57" s="75">
        <v>20</v>
      </c>
      <c r="N57" s="75">
        <v>16</v>
      </c>
      <c r="O57" s="75">
        <v>15</v>
      </c>
      <c r="P57" s="54">
        <v>0</v>
      </c>
      <c r="Q57" s="54"/>
      <c r="R57" s="54"/>
      <c r="S57" s="55"/>
      <c r="T57" s="277" t="s">
        <v>1626</v>
      </c>
      <c r="V57" s="236"/>
      <c r="W57" s="236"/>
      <c r="X57" s="236"/>
      <c r="Y57" s="236"/>
    </row>
    <row r="58" spans="1:25" s="51" customFormat="1" ht="14.1" customHeight="1" x14ac:dyDescent="0.25">
      <c r="A58" s="72">
        <v>25665</v>
      </c>
      <c r="B58" s="73" t="s">
        <v>392</v>
      </c>
      <c r="C58" s="66">
        <v>26</v>
      </c>
      <c r="D58" s="66">
        <v>27</v>
      </c>
      <c r="E58" s="66">
        <v>23</v>
      </c>
      <c r="F58" s="66">
        <v>21</v>
      </c>
      <c r="G58" s="66">
        <v>19</v>
      </c>
      <c r="H58" s="66">
        <v>16</v>
      </c>
      <c r="I58" s="66">
        <v>19</v>
      </c>
      <c r="J58" s="70">
        <v>21</v>
      </c>
      <c r="K58" s="74">
        <v>21</v>
      </c>
      <c r="L58" s="75">
        <v>19</v>
      </c>
      <c r="M58" s="75">
        <v>15</v>
      </c>
      <c r="N58" s="75">
        <v>14</v>
      </c>
      <c r="O58" s="75">
        <v>0</v>
      </c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4.1" customHeight="1" x14ac:dyDescent="0.25">
      <c r="A59" s="72"/>
      <c r="B59" s="73" t="s">
        <v>239</v>
      </c>
      <c r="C59" s="66"/>
      <c r="D59" s="66"/>
      <c r="E59" s="66"/>
      <c r="F59" s="66"/>
      <c r="G59" s="66"/>
      <c r="H59" s="66"/>
      <c r="I59" s="66"/>
      <c r="J59" s="74"/>
      <c r="K59" s="74"/>
      <c r="L59" s="75"/>
      <c r="M59" s="75"/>
      <c r="N59" s="75"/>
      <c r="O59" s="75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4.1" customHeight="1" x14ac:dyDescent="0.25">
      <c r="A60" s="72">
        <v>31702</v>
      </c>
      <c r="B60" s="73" t="s">
        <v>406</v>
      </c>
      <c r="C60" s="66">
        <v>13</v>
      </c>
      <c r="D60" s="66">
        <v>15</v>
      </c>
      <c r="E60" s="66">
        <v>15</v>
      </c>
      <c r="F60" s="66">
        <v>18</v>
      </c>
      <c r="G60" s="66">
        <v>21</v>
      </c>
      <c r="H60" s="66">
        <v>23</v>
      </c>
      <c r="I60" s="66">
        <v>25</v>
      </c>
      <c r="J60" s="74">
        <v>18</v>
      </c>
      <c r="K60" s="74">
        <v>18</v>
      </c>
      <c r="L60" s="75">
        <v>17</v>
      </c>
      <c r="M60" s="75">
        <v>0</v>
      </c>
      <c r="N60" s="75"/>
      <c r="O60" s="75"/>
      <c r="P60" s="75"/>
      <c r="Q60" s="54"/>
      <c r="R60" s="54"/>
      <c r="S60" s="55"/>
      <c r="T60" s="277" t="s">
        <v>1509</v>
      </c>
      <c r="V60" s="236"/>
      <c r="W60" s="236"/>
      <c r="X60" s="236"/>
      <c r="Y60" s="236"/>
    </row>
    <row r="61" spans="1:25" s="51" customFormat="1" ht="14.1" customHeight="1" x14ac:dyDescent="0.25">
      <c r="A61" s="64"/>
      <c r="B61" s="73" t="s">
        <v>244</v>
      </c>
      <c r="C61" s="66">
        <v>19</v>
      </c>
      <c r="D61" s="66">
        <v>18</v>
      </c>
      <c r="E61" s="66">
        <v>15</v>
      </c>
      <c r="F61" s="66">
        <v>15</v>
      </c>
      <c r="G61" s="66">
        <v>15</v>
      </c>
      <c r="H61" s="66">
        <v>14</v>
      </c>
      <c r="I61" s="66">
        <v>14</v>
      </c>
      <c r="J61" s="68">
        <v>14</v>
      </c>
      <c r="K61" s="54">
        <v>0</v>
      </c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4.1" customHeight="1" x14ac:dyDescent="0.25">
      <c r="A62" s="72"/>
      <c r="B62" s="73" t="s">
        <v>242</v>
      </c>
      <c r="C62" s="66"/>
      <c r="D62" s="66"/>
      <c r="E62" s="66"/>
      <c r="F62" s="66"/>
      <c r="G62" s="66"/>
      <c r="H62" s="66"/>
      <c r="I62" s="66"/>
      <c r="J62" s="66"/>
      <c r="K62" s="74"/>
      <c r="L62" s="75"/>
      <c r="M62" s="75"/>
      <c r="N62" s="75"/>
      <c r="O62" s="75"/>
      <c r="P62" s="75"/>
      <c r="Q62" s="75"/>
      <c r="R62" s="54"/>
      <c r="S62" s="55"/>
      <c r="T62" s="1"/>
      <c r="V62" s="236"/>
      <c r="W62" s="236"/>
      <c r="X62" s="236"/>
      <c r="Y62" s="236"/>
    </row>
    <row r="63" spans="1:25" s="51" customFormat="1" ht="14.1" customHeight="1" x14ac:dyDescent="0.25">
      <c r="A63" s="72"/>
      <c r="B63" s="73" t="s">
        <v>240</v>
      </c>
      <c r="C63" s="66"/>
      <c r="D63" s="66"/>
      <c r="E63" s="66"/>
      <c r="F63" s="66"/>
      <c r="G63" s="66"/>
      <c r="H63" s="66"/>
      <c r="I63" s="66"/>
      <c r="J63" s="66"/>
      <c r="K63" s="74"/>
      <c r="L63" s="75"/>
      <c r="M63" s="75"/>
      <c r="N63" s="75"/>
      <c r="O63" s="75"/>
      <c r="P63" s="75"/>
      <c r="Q63" s="75"/>
      <c r="R63" s="54"/>
      <c r="S63" s="55"/>
      <c r="T63" s="1"/>
    </row>
    <row r="64" spans="1:25" s="51" customFormat="1" ht="14.1" customHeight="1" x14ac:dyDescent="0.25">
      <c r="A64" s="72">
        <v>2697</v>
      </c>
      <c r="B64" s="73" t="s">
        <v>400</v>
      </c>
      <c r="C64" s="66">
        <v>31</v>
      </c>
      <c r="D64" s="66">
        <v>28</v>
      </c>
      <c r="E64" s="66">
        <v>20</v>
      </c>
      <c r="F64" s="66">
        <v>15</v>
      </c>
      <c r="G64" s="66">
        <v>15</v>
      </c>
      <c r="H64" s="66">
        <v>14</v>
      </c>
      <c r="I64" s="66">
        <v>12</v>
      </c>
      <c r="J64" s="66">
        <v>16</v>
      </c>
      <c r="K64" s="74">
        <v>15</v>
      </c>
      <c r="L64" s="75">
        <v>15</v>
      </c>
      <c r="M64" s="75">
        <v>15</v>
      </c>
      <c r="N64" s="75">
        <v>12</v>
      </c>
      <c r="O64" s="75">
        <v>0</v>
      </c>
      <c r="P64" s="75"/>
      <c r="Q64" s="75"/>
      <c r="R64" s="54"/>
      <c r="S64" s="55"/>
      <c r="T64" s="1"/>
    </row>
    <row r="65" spans="1:20" s="51" customFormat="1" ht="14.1" customHeight="1" x14ac:dyDescent="0.25">
      <c r="A65" s="72">
        <v>2699</v>
      </c>
      <c r="B65" s="73" t="s">
        <v>385</v>
      </c>
      <c r="C65" s="66">
        <v>48</v>
      </c>
      <c r="D65" s="66">
        <v>43</v>
      </c>
      <c r="E65" s="66">
        <v>39</v>
      </c>
      <c r="F65" s="66">
        <v>40</v>
      </c>
      <c r="G65" s="66">
        <v>39</v>
      </c>
      <c r="H65" s="66">
        <v>41</v>
      </c>
      <c r="I65" s="66">
        <v>38</v>
      </c>
      <c r="J65" s="66">
        <v>36</v>
      </c>
      <c r="K65" s="74">
        <v>34</v>
      </c>
      <c r="L65" s="75">
        <v>34</v>
      </c>
      <c r="M65" s="75">
        <v>30</v>
      </c>
      <c r="N65" s="75"/>
      <c r="O65" s="75"/>
      <c r="P65" s="75"/>
      <c r="Q65" s="75"/>
      <c r="R65" s="54"/>
      <c r="S65" s="55"/>
      <c r="T65" s="277" t="s">
        <v>1531</v>
      </c>
    </row>
    <row r="66" spans="1:20" s="51" customFormat="1" ht="14.1" customHeight="1" x14ac:dyDescent="0.25">
      <c r="A66" s="72">
        <v>29366</v>
      </c>
      <c r="B66" s="73" t="s">
        <v>383</v>
      </c>
      <c r="C66" s="66">
        <v>72</v>
      </c>
      <c r="D66" s="66">
        <v>66</v>
      </c>
      <c r="E66" s="66">
        <v>61</v>
      </c>
      <c r="F66" s="66">
        <v>59</v>
      </c>
      <c r="G66" s="66">
        <v>63</v>
      </c>
      <c r="H66" s="66">
        <v>62</v>
      </c>
      <c r="I66" s="66">
        <v>58</v>
      </c>
      <c r="J66" s="66">
        <v>55</v>
      </c>
      <c r="K66" s="74">
        <v>52</v>
      </c>
      <c r="L66" s="75">
        <v>52</v>
      </c>
      <c r="M66" s="75">
        <v>43</v>
      </c>
      <c r="N66" s="75">
        <v>0</v>
      </c>
      <c r="O66" s="75"/>
      <c r="P66" s="75"/>
      <c r="Q66" s="75"/>
      <c r="R66" s="54"/>
      <c r="S66" s="55"/>
      <c r="T66" s="277" t="s">
        <v>1532</v>
      </c>
    </row>
    <row r="67" spans="1:20" s="51" customFormat="1" ht="14.1" customHeight="1" x14ac:dyDescent="0.25">
      <c r="A67" s="72"/>
      <c r="B67" s="73" t="s">
        <v>1424</v>
      </c>
      <c r="C67" s="66"/>
      <c r="D67" s="66"/>
      <c r="E67" s="66"/>
      <c r="F67" s="66"/>
      <c r="G67" s="66"/>
      <c r="H67" s="66"/>
      <c r="I67" s="66"/>
      <c r="J67" s="66"/>
      <c r="K67" s="74"/>
      <c r="L67" s="75"/>
      <c r="M67" s="75"/>
      <c r="N67" s="75"/>
      <c r="O67" s="75"/>
      <c r="P67" s="75"/>
      <c r="Q67" s="75"/>
      <c r="R67" s="54"/>
      <c r="S67" s="55"/>
      <c r="T67" s="277"/>
    </row>
    <row r="68" spans="1:20" s="51" customFormat="1" ht="14.1" customHeight="1" x14ac:dyDescent="0.25">
      <c r="A68" s="72"/>
      <c r="B68" s="73" t="s">
        <v>243</v>
      </c>
      <c r="C68" s="66"/>
      <c r="D68" s="66"/>
      <c r="E68" s="66"/>
      <c r="F68" s="66"/>
      <c r="G68" s="66"/>
      <c r="H68" s="66"/>
      <c r="I68" s="66"/>
      <c r="J68" s="66"/>
      <c r="K68" s="74"/>
      <c r="L68" s="75"/>
      <c r="M68" s="75"/>
      <c r="N68" s="75"/>
      <c r="O68" s="75"/>
      <c r="P68" s="75"/>
      <c r="Q68" s="75"/>
      <c r="R68" s="54"/>
      <c r="S68" s="55"/>
      <c r="T68" s="277"/>
    </row>
    <row r="69" spans="1:20" s="51" customFormat="1" ht="14.1" customHeight="1" x14ac:dyDescent="0.25">
      <c r="A69" s="72"/>
      <c r="B69" s="73" t="s">
        <v>241</v>
      </c>
      <c r="C69" s="66"/>
      <c r="D69" s="66"/>
      <c r="E69" s="66"/>
      <c r="F69" s="66"/>
      <c r="G69" s="66"/>
      <c r="H69" s="66"/>
      <c r="I69" s="66"/>
      <c r="J69" s="66"/>
      <c r="K69" s="74"/>
      <c r="L69" s="75"/>
      <c r="M69" s="75"/>
      <c r="N69" s="75"/>
      <c r="O69" s="75"/>
      <c r="P69" s="75"/>
      <c r="Q69" s="75"/>
      <c r="R69" s="54"/>
      <c r="S69" s="55"/>
      <c r="T69" s="277"/>
    </row>
    <row r="70" spans="1:20" s="51" customFormat="1" ht="14.1" customHeight="1" x14ac:dyDescent="0.25">
      <c r="A70" s="64">
        <v>2707</v>
      </c>
      <c r="B70" s="73" t="s">
        <v>235</v>
      </c>
      <c r="C70" s="66">
        <v>14</v>
      </c>
      <c r="D70" s="66">
        <v>14</v>
      </c>
      <c r="E70" s="66">
        <v>15</v>
      </c>
      <c r="F70" s="66">
        <v>13</v>
      </c>
      <c r="G70" s="66">
        <v>11</v>
      </c>
      <c r="H70" s="66">
        <v>11</v>
      </c>
      <c r="I70" s="66">
        <v>10</v>
      </c>
      <c r="J70" s="83">
        <v>9</v>
      </c>
      <c r="K70" s="54">
        <v>9</v>
      </c>
      <c r="L70" s="54">
        <v>0</v>
      </c>
      <c r="M70" s="54"/>
      <c r="N70" s="54"/>
      <c r="O70" s="54"/>
      <c r="P70" s="54"/>
      <c r="Q70" s="75"/>
      <c r="R70" s="54"/>
      <c r="S70" s="55"/>
      <c r="T70" s="277"/>
    </row>
    <row r="71" spans="1:20" s="51" customFormat="1" ht="14.1" customHeight="1" x14ac:dyDescent="0.25">
      <c r="A71" s="64">
        <v>2708</v>
      </c>
      <c r="B71" s="73" t="s">
        <v>402</v>
      </c>
      <c r="C71" s="66">
        <v>23</v>
      </c>
      <c r="D71" s="66">
        <v>25</v>
      </c>
      <c r="E71" s="66">
        <v>24</v>
      </c>
      <c r="F71" s="66">
        <v>22</v>
      </c>
      <c r="G71" s="66">
        <v>23</v>
      </c>
      <c r="H71" s="66">
        <v>22</v>
      </c>
      <c r="I71" s="66">
        <v>20</v>
      </c>
      <c r="J71" s="83">
        <v>19</v>
      </c>
      <c r="K71" s="54">
        <v>18</v>
      </c>
      <c r="L71" s="54">
        <v>18</v>
      </c>
      <c r="M71" s="54">
        <v>13</v>
      </c>
      <c r="N71" s="54">
        <v>0</v>
      </c>
      <c r="O71" s="54"/>
      <c r="P71" s="54"/>
      <c r="Q71" s="75"/>
      <c r="R71" s="54"/>
      <c r="S71" s="55"/>
      <c r="T71" s="277"/>
    </row>
    <row r="72" spans="1:20" s="51" customFormat="1" ht="14.1" customHeight="1" x14ac:dyDescent="0.25">
      <c r="A72" s="72"/>
      <c r="B72" s="73" t="s">
        <v>1421</v>
      </c>
      <c r="C72" s="66"/>
      <c r="D72" s="66"/>
      <c r="E72" s="66"/>
      <c r="F72" s="66"/>
      <c r="G72" s="66"/>
      <c r="H72" s="66"/>
      <c r="I72" s="66"/>
      <c r="J72" s="66"/>
      <c r="K72" s="74"/>
      <c r="L72" s="75"/>
      <c r="M72" s="75"/>
      <c r="N72" s="75"/>
      <c r="O72" s="75"/>
      <c r="P72" s="75"/>
      <c r="Q72" s="75"/>
      <c r="R72" s="54"/>
      <c r="S72" s="55"/>
      <c r="T72" s="277"/>
    </row>
    <row r="73" spans="1:20" s="51" customFormat="1" ht="14.1" customHeight="1" x14ac:dyDescent="0.25">
      <c r="A73" s="64">
        <v>29011</v>
      </c>
      <c r="B73" s="73" t="s">
        <v>234</v>
      </c>
      <c r="C73" s="66">
        <v>28</v>
      </c>
      <c r="D73" s="66">
        <v>18</v>
      </c>
      <c r="E73" s="66">
        <v>16</v>
      </c>
      <c r="F73" s="66">
        <v>25</v>
      </c>
      <c r="G73" s="66">
        <v>18</v>
      </c>
      <c r="H73" s="66">
        <v>16</v>
      </c>
      <c r="I73" s="66">
        <v>16</v>
      </c>
      <c r="J73" s="37">
        <v>16</v>
      </c>
      <c r="K73" s="54">
        <v>14</v>
      </c>
      <c r="L73" s="54">
        <v>13</v>
      </c>
      <c r="M73" s="54">
        <v>0</v>
      </c>
      <c r="N73" s="54"/>
      <c r="O73" s="54"/>
      <c r="P73" s="54"/>
      <c r="Q73" s="54"/>
      <c r="R73" s="54"/>
      <c r="S73" s="55"/>
      <c r="T73" s="277" t="s">
        <v>1508</v>
      </c>
    </row>
    <row r="74" spans="1:20" s="51" customFormat="1" ht="14.1" customHeight="1" x14ac:dyDescent="0.25">
      <c r="A74" s="72"/>
      <c r="B74" s="73" t="s">
        <v>238</v>
      </c>
      <c r="C74" s="66">
        <v>9</v>
      </c>
      <c r="D74" s="66">
        <v>9</v>
      </c>
      <c r="E74" s="66">
        <v>6</v>
      </c>
      <c r="F74" s="66">
        <v>9</v>
      </c>
      <c r="G74" s="66">
        <v>12</v>
      </c>
      <c r="H74" s="66">
        <v>7</v>
      </c>
      <c r="I74" s="66">
        <v>0</v>
      </c>
      <c r="J74" s="66"/>
      <c r="K74" s="54"/>
      <c r="L74" s="54"/>
      <c r="M74" s="54"/>
      <c r="N74" s="54"/>
      <c r="O74" s="54"/>
      <c r="P74" s="54"/>
      <c r="Q74" s="75"/>
      <c r="R74" s="54"/>
      <c r="S74" s="55"/>
      <c r="T74" s="277"/>
    </row>
    <row r="75" spans="1:20" s="51" customFormat="1" ht="14.1" customHeight="1" x14ac:dyDescent="0.25">
      <c r="A75" s="72">
        <v>24883</v>
      </c>
      <c r="B75" s="73" t="s">
        <v>237</v>
      </c>
      <c r="C75" s="66">
        <v>18</v>
      </c>
      <c r="D75" s="66">
        <v>18</v>
      </c>
      <c r="E75" s="66">
        <v>15</v>
      </c>
      <c r="F75" s="66">
        <v>13</v>
      </c>
      <c r="G75" s="66">
        <v>12</v>
      </c>
      <c r="H75" s="66">
        <v>15</v>
      </c>
      <c r="I75" s="66">
        <v>13</v>
      </c>
      <c r="J75" s="74">
        <v>10</v>
      </c>
      <c r="K75" s="54">
        <v>10</v>
      </c>
      <c r="L75" s="54">
        <v>9</v>
      </c>
      <c r="M75" s="54">
        <v>9</v>
      </c>
      <c r="N75" s="54">
        <v>0</v>
      </c>
      <c r="O75" s="54"/>
      <c r="P75" s="54"/>
      <c r="Q75" s="75"/>
      <c r="R75" s="54"/>
      <c r="S75" s="55"/>
      <c r="T75" s="277" t="s">
        <v>1521</v>
      </c>
    </row>
    <row r="76" spans="1:20" s="51" customFormat="1" ht="14.1" customHeight="1" x14ac:dyDescent="0.25">
      <c r="A76" s="72"/>
      <c r="B76" s="73" t="s">
        <v>1460</v>
      </c>
      <c r="C76" s="66"/>
      <c r="D76" s="66"/>
      <c r="E76" s="66"/>
      <c r="F76" s="66"/>
      <c r="G76" s="66"/>
      <c r="H76" s="66"/>
      <c r="I76" s="66"/>
      <c r="J76" s="70"/>
      <c r="K76" s="74"/>
      <c r="L76" s="75"/>
      <c r="M76" s="75"/>
      <c r="N76" s="75"/>
      <c r="O76" s="75"/>
      <c r="P76" s="75"/>
      <c r="Q76" s="54"/>
      <c r="R76" s="54"/>
      <c r="S76" s="55"/>
      <c r="T76" s="1"/>
    </row>
    <row r="77" spans="1:20" s="51" customFormat="1" ht="14.1" customHeight="1" x14ac:dyDescent="0.25">
      <c r="A77" s="77"/>
      <c r="B77" s="78"/>
      <c r="C77" s="74"/>
      <c r="D77" s="74"/>
      <c r="E77" s="74"/>
      <c r="F77" s="74"/>
      <c r="G77" s="74"/>
      <c r="H77" s="74"/>
      <c r="I77" s="74"/>
      <c r="J77" s="74"/>
      <c r="K77" s="74"/>
      <c r="L77" s="54"/>
      <c r="M77" s="54"/>
      <c r="N77" s="54"/>
      <c r="O77" s="54"/>
      <c r="P77" s="54"/>
      <c r="Q77" s="54"/>
      <c r="R77" s="54"/>
      <c r="S77" s="50"/>
      <c r="T77" s="1"/>
    </row>
    <row r="78" spans="1:20" s="51" customFormat="1" ht="14.1" customHeight="1" x14ac:dyDescent="0.25">
      <c r="A78" s="77"/>
      <c r="B78" s="78" t="s">
        <v>1476</v>
      </c>
      <c r="C78" s="74">
        <f>SUM(C3:C76)</f>
        <v>3084</v>
      </c>
      <c r="D78" s="57">
        <f>SUM(D$3:D77)</f>
        <v>3041</v>
      </c>
      <c r="E78" s="57">
        <f>SUM(E$3:E77)</f>
        <v>2955</v>
      </c>
      <c r="F78" s="57">
        <f>SUM(F$3:F77)</f>
        <v>2956</v>
      </c>
      <c r="G78" s="57">
        <f>SUM(G$3:G77)</f>
        <v>2962</v>
      </c>
      <c r="H78" s="57">
        <f>SUM(H$3:H77)</f>
        <v>2919</v>
      </c>
      <c r="I78" s="57">
        <f>SUM(I$3:I77)</f>
        <v>2840</v>
      </c>
      <c r="J78" s="57">
        <f>SUM(J$3:J77)</f>
        <v>2858</v>
      </c>
      <c r="K78" s="57">
        <f>SUM(K$3:K77)</f>
        <v>2739</v>
      </c>
      <c r="L78" s="57">
        <f>SUM(L$3:L77)</f>
        <v>2629</v>
      </c>
      <c r="M78" s="57">
        <f>SUM(M$3:M77)</f>
        <v>2485</v>
      </c>
      <c r="N78" s="57">
        <v>2407</v>
      </c>
      <c r="O78" s="57">
        <v>2303</v>
      </c>
      <c r="P78" s="57">
        <f>SUM(P$3:P77)</f>
        <v>2257</v>
      </c>
      <c r="Q78" s="57">
        <f>SUM(Q$3:Q77)</f>
        <v>2246</v>
      </c>
      <c r="R78" s="74">
        <f>SUM(R$3:R77)</f>
        <v>-11</v>
      </c>
      <c r="S78" s="55">
        <f>(Q78/P78)-1</f>
        <v>-4.8737261852015434E-3</v>
      </c>
      <c r="T78" s="1"/>
    </row>
    <row r="79" spans="1:20" s="51" customFormat="1" ht="14.1" customHeight="1" x14ac:dyDescent="0.25">
      <c r="A79" s="77"/>
      <c r="C79" s="74"/>
      <c r="D79" s="54">
        <f t="shared" ref="D79:L79" si="4">D78-C78</f>
        <v>-43</v>
      </c>
      <c r="E79" s="54">
        <f t="shared" si="4"/>
        <v>-86</v>
      </c>
      <c r="F79" s="54">
        <f t="shared" si="4"/>
        <v>1</v>
      </c>
      <c r="G79" s="54">
        <f t="shared" si="4"/>
        <v>6</v>
      </c>
      <c r="H79" s="54">
        <f t="shared" si="4"/>
        <v>-43</v>
      </c>
      <c r="I79" s="54">
        <f t="shared" si="4"/>
        <v>-79</v>
      </c>
      <c r="J79" s="54">
        <f t="shared" si="4"/>
        <v>18</v>
      </c>
      <c r="K79" s="54">
        <f t="shared" si="4"/>
        <v>-119</v>
      </c>
      <c r="L79" s="54">
        <f t="shared" si="4"/>
        <v>-110</v>
      </c>
      <c r="M79" s="54">
        <f>M78-L78</f>
        <v>-144</v>
      </c>
      <c r="N79" s="54">
        <f>N78-M78</f>
        <v>-78</v>
      </c>
      <c r="O79" s="54">
        <v>-104</v>
      </c>
      <c r="P79" s="54">
        <f>P78-O78</f>
        <v>-46</v>
      </c>
      <c r="Q79" s="54">
        <f>Q78-P78</f>
        <v>-11</v>
      </c>
      <c r="R79" s="54"/>
      <c r="S79" s="50"/>
      <c r="T79" s="1"/>
    </row>
    <row r="80" spans="1:20" s="51" customFormat="1" ht="14.1" customHeight="1" x14ac:dyDescent="0.25">
      <c r="A80" s="77"/>
      <c r="B80" s="151" t="s">
        <v>1407</v>
      </c>
      <c r="C80" s="74"/>
      <c r="D80" s="74"/>
      <c r="E80" s="74"/>
      <c r="F80" s="74"/>
      <c r="G80" s="74"/>
      <c r="H80" s="74"/>
      <c r="I80" s="74"/>
      <c r="J80" s="74"/>
      <c r="K80" s="74"/>
      <c r="L80" s="54"/>
      <c r="M80" s="54"/>
      <c r="N80" s="54"/>
      <c r="O80" s="54"/>
      <c r="P80" s="54"/>
      <c r="Q80" s="54"/>
      <c r="R80" s="54"/>
      <c r="S80" s="50"/>
      <c r="T80" s="1"/>
    </row>
    <row r="81" spans="1:20" s="51" customFormat="1" ht="14.1" customHeight="1" x14ac:dyDescent="0.25">
      <c r="A81" s="50"/>
      <c r="B81" s="345" t="s">
        <v>1408</v>
      </c>
      <c r="C81" s="58"/>
      <c r="D81" s="58"/>
      <c r="E81" s="58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4.1" customHeight="1" x14ac:dyDescent="0.25">
      <c r="A82" s="50"/>
      <c r="B82" s="346" t="s">
        <v>1409</v>
      </c>
      <c r="C82" s="58"/>
      <c r="D82" s="58"/>
      <c r="E82" s="58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0" s="51" customFormat="1" ht="14.1" customHeight="1" x14ac:dyDescent="0.25">
      <c r="A83" s="50"/>
      <c r="B83" s="347" t="s">
        <v>1410</v>
      </c>
      <c r="C83" s="58"/>
      <c r="D83" s="58"/>
      <c r="E83" s="58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0" s="51" customFormat="1" ht="14.1" customHeight="1" x14ac:dyDescent="0.25">
      <c r="A84" s="50"/>
      <c r="B84" s="348" t="s">
        <v>1411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ht="15" x14ac:dyDescent="0.25">
      <c r="B85" s="349" t="s">
        <v>1412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1:20" ht="15" x14ac:dyDescent="0.25">
      <c r="B86" s="230" t="s">
        <v>1520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1:20" x14ac:dyDescent="0.2">
      <c r="B87" s="353" t="s">
        <v>1623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1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</sheetData>
  <mergeCells count="1">
    <mergeCell ref="R1:S1"/>
  </mergeCells>
  <phoneticPr fontId="4" type="noConversion"/>
  <conditionalFormatting sqref="A3:A54">
    <cfRule type="expression" dxfId="50" priority="2">
      <formula>S3&lt;-0.0999</formula>
    </cfRule>
    <cfRule type="expression" dxfId="49" priority="4">
      <formula>Q3&lt;20</formula>
    </cfRule>
  </conditionalFormatting>
  <conditionalFormatting sqref="B3:B54">
    <cfRule type="expression" dxfId="48" priority="6">
      <formula>R3&lt;0</formula>
    </cfRule>
    <cfRule type="expression" dxfId="47" priority="7">
      <formula>R3=0</formula>
    </cfRule>
    <cfRule type="expression" dxfId="46" priority="8">
      <formula>R3&gt;0</formula>
    </cfRule>
  </conditionalFormatting>
  <conditionalFormatting sqref="D78:Q78">
    <cfRule type="expression" dxfId="45" priority="9">
      <formula>D79&lt;0</formula>
    </cfRule>
    <cfRule type="expression" dxfId="44" priority="10">
      <formula>D79=0</formula>
    </cfRule>
    <cfRule type="expression" dxfId="43" priority="11">
      <formula>D79&gt;0</formula>
    </cfRule>
  </conditionalFormatting>
  <conditionalFormatting sqref="Q3:Q54">
    <cfRule type="expression" dxfId="42" priority="5">
      <formula>Q3&lt;20</formula>
    </cfRule>
  </conditionalFormatting>
  <conditionalFormatting sqref="S3:S54">
    <cfRule type="expression" dxfId="41" priority="3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8F4D-96A8-43FA-9806-074490A268EC}">
  <sheetPr codeName="Sheet21">
    <tabColor theme="8" tint="0.79998168889431442"/>
    <pageSetUpPr fitToPage="1"/>
  </sheetPr>
  <dimension ref="A1:Y293"/>
  <sheetViews>
    <sheetView zoomScale="90" zoomScaleNormal="90" zoomScalePageLayoutView="80" workbookViewId="0">
      <selection activeCell="I23" sqref="I23"/>
    </sheetView>
  </sheetViews>
  <sheetFormatPr defaultRowHeight="12.75" x14ac:dyDescent="0.2"/>
  <cols>
    <col min="1" max="1" width="11" style="44" customWidth="1"/>
    <col min="2" max="2" width="35.5" style="1" customWidth="1"/>
    <col min="3" max="3" width="9.5" style="1" customWidth="1"/>
    <col min="4" max="4" width="9.5" style="1" bestFit="1" customWidth="1"/>
    <col min="5" max="5" width="10" style="1" customWidth="1"/>
    <col min="6" max="6" width="9.5" style="1" customWidth="1"/>
    <col min="7" max="7" width="10.875" style="1" customWidth="1"/>
    <col min="8" max="8" width="9.5" style="1" customWidth="1"/>
    <col min="9" max="9" width="10" style="1" customWidth="1"/>
    <col min="10" max="11" width="9.5" style="1" customWidth="1"/>
    <col min="12" max="16" width="11.5" style="1" customWidth="1"/>
    <col min="17" max="17" width="12.5" style="1" customWidth="1"/>
    <col min="18" max="18" width="8.5" style="1" customWidth="1"/>
    <col min="19" max="19" width="8.5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245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4.1" customHeight="1" x14ac:dyDescent="0.25">
      <c r="A3" s="64">
        <v>27074</v>
      </c>
      <c r="B3" s="69" t="s">
        <v>258</v>
      </c>
      <c r="C3" s="66">
        <v>57</v>
      </c>
      <c r="D3" s="66">
        <v>54</v>
      </c>
      <c r="E3" s="66">
        <v>60</v>
      </c>
      <c r="F3" s="66">
        <v>58</v>
      </c>
      <c r="G3" s="66">
        <v>60</v>
      </c>
      <c r="H3" s="66">
        <v>60</v>
      </c>
      <c r="I3" s="66">
        <v>51</v>
      </c>
      <c r="J3" s="37">
        <v>53</v>
      </c>
      <c r="K3" s="54">
        <v>47</v>
      </c>
      <c r="L3" s="54">
        <v>48</v>
      </c>
      <c r="M3" s="54">
        <v>55</v>
      </c>
      <c r="N3" s="54">
        <v>52</v>
      </c>
      <c r="O3" s="54">
        <v>61</v>
      </c>
      <c r="P3" s="54">
        <v>70</v>
      </c>
      <c r="Q3" s="54">
        <v>83</v>
      </c>
      <c r="R3" s="54">
        <f t="shared" ref="R3:R49" si="0">Q3-P3</f>
        <v>13</v>
      </c>
      <c r="S3" s="55">
        <f t="shared" ref="S3:S49" si="1">(Q3/P3)-1</f>
        <v>0.18571428571428572</v>
      </c>
      <c r="T3" s="1"/>
    </row>
    <row r="4" spans="1:20" s="51" customFormat="1" ht="14.1" customHeight="1" x14ac:dyDescent="0.25">
      <c r="A4" s="64">
        <v>2740</v>
      </c>
      <c r="B4" s="69" t="s">
        <v>249</v>
      </c>
      <c r="C4" s="66">
        <v>28</v>
      </c>
      <c r="D4" s="66">
        <v>28</v>
      </c>
      <c r="E4" s="66">
        <v>24</v>
      </c>
      <c r="F4" s="66">
        <v>24</v>
      </c>
      <c r="G4" s="66">
        <v>21</v>
      </c>
      <c r="H4" s="66">
        <v>19</v>
      </c>
      <c r="I4" s="66">
        <v>18</v>
      </c>
      <c r="J4" s="37">
        <v>18</v>
      </c>
      <c r="K4" s="54">
        <v>15</v>
      </c>
      <c r="L4" s="54">
        <v>15</v>
      </c>
      <c r="M4" s="54">
        <v>19</v>
      </c>
      <c r="N4" s="54">
        <v>24</v>
      </c>
      <c r="O4" s="54">
        <v>23</v>
      </c>
      <c r="P4" s="54">
        <v>24</v>
      </c>
      <c r="Q4" s="54">
        <v>28</v>
      </c>
      <c r="R4" s="54">
        <f t="shared" si="0"/>
        <v>4</v>
      </c>
      <c r="S4" s="55">
        <f t="shared" si="1"/>
        <v>0.16666666666666674</v>
      </c>
      <c r="T4" s="1"/>
    </row>
    <row r="5" spans="1:20" s="51" customFormat="1" ht="14.1" customHeight="1" x14ac:dyDescent="0.25">
      <c r="A5" s="64">
        <v>21301</v>
      </c>
      <c r="B5" s="67" t="s">
        <v>273</v>
      </c>
      <c r="C5" s="66">
        <v>21</v>
      </c>
      <c r="D5" s="66">
        <v>23</v>
      </c>
      <c r="E5" s="66">
        <v>24</v>
      </c>
      <c r="F5" s="66">
        <v>26</v>
      </c>
      <c r="G5" s="66">
        <v>30</v>
      </c>
      <c r="H5" s="66">
        <v>31</v>
      </c>
      <c r="I5" s="66">
        <v>30</v>
      </c>
      <c r="J5" s="37">
        <v>28</v>
      </c>
      <c r="K5" s="54">
        <v>26</v>
      </c>
      <c r="L5" s="54">
        <v>26</v>
      </c>
      <c r="M5" s="54">
        <v>20</v>
      </c>
      <c r="N5" s="54">
        <v>22</v>
      </c>
      <c r="O5" s="54">
        <v>17</v>
      </c>
      <c r="P5" s="54">
        <v>15</v>
      </c>
      <c r="Q5" s="54">
        <v>17</v>
      </c>
      <c r="R5" s="54">
        <f t="shared" si="0"/>
        <v>2</v>
      </c>
      <c r="S5" s="55">
        <f t="shared" si="1"/>
        <v>0.1333333333333333</v>
      </c>
      <c r="T5" s="1"/>
    </row>
    <row r="6" spans="1:20" s="51" customFormat="1" ht="14.1" customHeight="1" x14ac:dyDescent="0.25">
      <c r="A6" s="64">
        <v>2772</v>
      </c>
      <c r="B6" s="67" t="s">
        <v>271</v>
      </c>
      <c r="C6" s="66">
        <v>34</v>
      </c>
      <c r="D6" s="66">
        <v>44</v>
      </c>
      <c r="E6" s="66">
        <v>47</v>
      </c>
      <c r="F6" s="66">
        <v>48</v>
      </c>
      <c r="G6" s="66">
        <v>44</v>
      </c>
      <c r="H6" s="66">
        <v>36</v>
      </c>
      <c r="I6" s="66">
        <v>33</v>
      </c>
      <c r="J6" s="37">
        <v>31</v>
      </c>
      <c r="K6" s="54">
        <v>30</v>
      </c>
      <c r="L6" s="54">
        <v>26</v>
      </c>
      <c r="M6" s="54">
        <v>26</v>
      </c>
      <c r="N6" s="54">
        <v>18</v>
      </c>
      <c r="O6" s="54">
        <v>15</v>
      </c>
      <c r="P6" s="54">
        <v>16</v>
      </c>
      <c r="Q6" s="54">
        <v>18</v>
      </c>
      <c r="R6" s="54">
        <f t="shared" si="0"/>
        <v>2</v>
      </c>
      <c r="S6" s="55">
        <f t="shared" si="1"/>
        <v>0.125</v>
      </c>
      <c r="T6" s="1"/>
    </row>
    <row r="7" spans="1:20" s="51" customFormat="1" ht="14.1" customHeight="1" x14ac:dyDescent="0.25">
      <c r="A7" s="64">
        <v>86490</v>
      </c>
      <c r="B7" s="65" t="s">
        <v>1564</v>
      </c>
      <c r="C7" s="66"/>
      <c r="D7" s="66"/>
      <c r="E7" s="66"/>
      <c r="F7" s="66"/>
      <c r="G7" s="66">
        <v>22</v>
      </c>
      <c r="H7" s="66">
        <v>21</v>
      </c>
      <c r="I7" s="66">
        <v>23</v>
      </c>
      <c r="J7" s="37">
        <v>17</v>
      </c>
      <c r="K7" s="54">
        <v>29</v>
      </c>
      <c r="L7" s="54">
        <v>15</v>
      </c>
      <c r="M7" s="54">
        <v>11</v>
      </c>
      <c r="N7" s="54">
        <v>11</v>
      </c>
      <c r="O7" s="54">
        <v>15</v>
      </c>
      <c r="P7" s="54">
        <v>16</v>
      </c>
      <c r="Q7" s="54">
        <v>18</v>
      </c>
      <c r="R7" s="54">
        <f t="shared" si="0"/>
        <v>2</v>
      </c>
      <c r="S7" s="55">
        <f t="shared" si="1"/>
        <v>0.125</v>
      </c>
      <c r="T7" s="1"/>
    </row>
    <row r="8" spans="1:20" s="51" customFormat="1" ht="14.1" customHeight="1" x14ac:dyDescent="0.25">
      <c r="A8" s="64">
        <v>2755</v>
      </c>
      <c r="B8" s="67" t="s">
        <v>279</v>
      </c>
      <c r="C8" s="66">
        <v>46</v>
      </c>
      <c r="D8" s="66">
        <v>45</v>
      </c>
      <c r="E8" s="66">
        <v>44</v>
      </c>
      <c r="F8" s="66">
        <v>44</v>
      </c>
      <c r="G8" s="66">
        <v>43</v>
      </c>
      <c r="H8" s="66">
        <v>41</v>
      </c>
      <c r="I8" s="66">
        <v>35</v>
      </c>
      <c r="J8" s="37">
        <v>37</v>
      </c>
      <c r="K8" s="54">
        <v>46</v>
      </c>
      <c r="L8" s="54">
        <v>45</v>
      </c>
      <c r="M8" s="54">
        <v>41</v>
      </c>
      <c r="N8" s="54">
        <v>36</v>
      </c>
      <c r="O8" s="54">
        <v>35</v>
      </c>
      <c r="P8" s="54">
        <v>38</v>
      </c>
      <c r="Q8" s="54">
        <v>42</v>
      </c>
      <c r="R8" s="54">
        <f t="shared" si="0"/>
        <v>4</v>
      </c>
      <c r="S8" s="55">
        <f t="shared" si="1"/>
        <v>0.10526315789473695</v>
      </c>
      <c r="T8" s="1"/>
    </row>
    <row r="9" spans="1:20" s="51" customFormat="1" ht="14.1" customHeight="1" x14ac:dyDescent="0.25">
      <c r="A9" s="64">
        <v>2773</v>
      </c>
      <c r="B9" s="67" t="s">
        <v>272</v>
      </c>
      <c r="C9" s="66">
        <v>30</v>
      </c>
      <c r="D9" s="66">
        <v>27</v>
      </c>
      <c r="E9" s="66">
        <v>26</v>
      </c>
      <c r="F9" s="66">
        <v>28</v>
      </c>
      <c r="G9" s="66">
        <v>26</v>
      </c>
      <c r="H9" s="66">
        <v>31</v>
      </c>
      <c r="I9" s="66">
        <v>30</v>
      </c>
      <c r="J9" s="37">
        <v>30</v>
      </c>
      <c r="K9" s="54">
        <v>27</v>
      </c>
      <c r="L9" s="54">
        <v>23</v>
      </c>
      <c r="M9" s="54">
        <v>23</v>
      </c>
      <c r="N9" s="54">
        <v>23</v>
      </c>
      <c r="O9" s="54">
        <v>21</v>
      </c>
      <c r="P9" s="54">
        <v>19</v>
      </c>
      <c r="Q9" s="54">
        <v>21</v>
      </c>
      <c r="R9" s="54">
        <f t="shared" si="0"/>
        <v>2</v>
      </c>
      <c r="S9" s="55">
        <f t="shared" si="1"/>
        <v>0.10526315789473695</v>
      </c>
      <c r="T9" s="1"/>
    </row>
    <row r="10" spans="1:20" s="51" customFormat="1" ht="14.1" customHeight="1" x14ac:dyDescent="0.25">
      <c r="A10" s="64">
        <v>2749</v>
      </c>
      <c r="B10" s="65" t="s">
        <v>282</v>
      </c>
      <c r="C10" s="66">
        <v>88</v>
      </c>
      <c r="D10" s="66">
        <v>82</v>
      </c>
      <c r="E10" s="66">
        <v>68</v>
      </c>
      <c r="F10" s="66">
        <v>54</v>
      </c>
      <c r="G10" s="66">
        <v>60</v>
      </c>
      <c r="H10" s="66">
        <v>56</v>
      </c>
      <c r="I10" s="66">
        <v>57</v>
      </c>
      <c r="J10" s="37">
        <v>56</v>
      </c>
      <c r="K10" s="54">
        <v>53</v>
      </c>
      <c r="L10" s="54">
        <v>43</v>
      </c>
      <c r="M10" s="54">
        <v>45</v>
      </c>
      <c r="N10" s="54">
        <v>46</v>
      </c>
      <c r="O10" s="54">
        <v>50</v>
      </c>
      <c r="P10" s="54">
        <v>46</v>
      </c>
      <c r="Q10" s="54">
        <v>50</v>
      </c>
      <c r="R10" s="54">
        <f t="shared" si="0"/>
        <v>4</v>
      </c>
      <c r="S10" s="55">
        <f t="shared" si="1"/>
        <v>8.6956521739130377E-2</v>
      </c>
      <c r="T10" s="1"/>
    </row>
    <row r="11" spans="1:20" s="51" customFormat="1" ht="14.1" customHeight="1" x14ac:dyDescent="0.25">
      <c r="A11" s="64">
        <v>82637</v>
      </c>
      <c r="B11" s="67" t="s">
        <v>275</v>
      </c>
      <c r="C11" s="66">
        <v>13</v>
      </c>
      <c r="D11" s="66">
        <v>14</v>
      </c>
      <c r="E11" s="66">
        <v>16</v>
      </c>
      <c r="F11" s="66">
        <v>19</v>
      </c>
      <c r="G11" s="66">
        <v>13</v>
      </c>
      <c r="H11" s="66">
        <v>12</v>
      </c>
      <c r="I11" s="66">
        <v>15</v>
      </c>
      <c r="J11" s="37">
        <v>16</v>
      </c>
      <c r="K11" s="54">
        <v>17</v>
      </c>
      <c r="L11" s="54">
        <v>16</v>
      </c>
      <c r="M11" s="54">
        <v>21</v>
      </c>
      <c r="N11" s="54">
        <v>16</v>
      </c>
      <c r="O11" s="54">
        <v>14</v>
      </c>
      <c r="P11" s="54">
        <v>12</v>
      </c>
      <c r="Q11" s="54">
        <v>13</v>
      </c>
      <c r="R11" s="54">
        <f t="shared" si="0"/>
        <v>1</v>
      </c>
      <c r="S11" s="55">
        <f t="shared" si="1"/>
        <v>8.3333333333333259E-2</v>
      </c>
      <c r="T11" s="1"/>
    </row>
    <row r="12" spans="1:20" s="51" customFormat="1" ht="14.1" customHeight="1" x14ac:dyDescent="0.25">
      <c r="A12" s="64">
        <v>2744</v>
      </c>
      <c r="B12" s="65" t="s">
        <v>256</v>
      </c>
      <c r="C12" s="66">
        <v>379</v>
      </c>
      <c r="D12" s="66">
        <v>370</v>
      </c>
      <c r="E12" s="66">
        <v>358</v>
      </c>
      <c r="F12" s="66">
        <v>353</v>
      </c>
      <c r="G12" s="66">
        <v>353</v>
      </c>
      <c r="H12" s="66">
        <v>359</v>
      </c>
      <c r="I12" s="66">
        <v>351</v>
      </c>
      <c r="J12" s="37">
        <v>368</v>
      </c>
      <c r="K12" s="54">
        <v>372</v>
      </c>
      <c r="L12" s="54">
        <v>329</v>
      </c>
      <c r="M12" s="54">
        <v>309</v>
      </c>
      <c r="N12" s="54">
        <v>325</v>
      </c>
      <c r="O12" s="54">
        <v>337</v>
      </c>
      <c r="P12" s="54">
        <v>322</v>
      </c>
      <c r="Q12" s="54">
        <v>348</v>
      </c>
      <c r="R12" s="54">
        <f t="shared" si="0"/>
        <v>26</v>
      </c>
      <c r="S12" s="55">
        <f t="shared" si="1"/>
        <v>8.0745341614906874E-2</v>
      </c>
      <c r="T12" s="1"/>
    </row>
    <row r="13" spans="1:20" s="51" customFormat="1" ht="14.1" customHeight="1" x14ac:dyDescent="0.25">
      <c r="A13" s="64">
        <v>2751</v>
      </c>
      <c r="B13" s="65" t="s">
        <v>255</v>
      </c>
      <c r="C13" s="66">
        <v>72</v>
      </c>
      <c r="D13" s="66">
        <v>67</v>
      </c>
      <c r="E13" s="66">
        <v>72</v>
      </c>
      <c r="F13" s="66">
        <v>70</v>
      </c>
      <c r="G13" s="66">
        <v>73</v>
      </c>
      <c r="H13" s="66">
        <v>74</v>
      </c>
      <c r="I13" s="66">
        <v>68</v>
      </c>
      <c r="J13" s="37">
        <v>60</v>
      </c>
      <c r="K13" s="54">
        <v>60</v>
      </c>
      <c r="L13" s="54">
        <v>62</v>
      </c>
      <c r="M13" s="54">
        <v>59</v>
      </c>
      <c r="N13" s="54">
        <v>60</v>
      </c>
      <c r="O13" s="54">
        <v>61</v>
      </c>
      <c r="P13" s="54">
        <v>68</v>
      </c>
      <c r="Q13" s="54">
        <v>72</v>
      </c>
      <c r="R13" s="54">
        <f t="shared" si="0"/>
        <v>4</v>
      </c>
      <c r="S13" s="55">
        <f t="shared" si="1"/>
        <v>5.8823529411764719E-2</v>
      </c>
      <c r="T13" s="1"/>
    </row>
    <row r="14" spans="1:20" s="51" customFormat="1" ht="14.1" customHeight="1" x14ac:dyDescent="0.25">
      <c r="A14" s="47">
        <v>22803</v>
      </c>
      <c r="B14" s="67" t="s">
        <v>274</v>
      </c>
      <c r="C14" s="66">
        <v>30</v>
      </c>
      <c r="D14" s="66">
        <v>30</v>
      </c>
      <c r="E14" s="66">
        <v>27</v>
      </c>
      <c r="F14" s="66">
        <v>31</v>
      </c>
      <c r="G14" s="66">
        <v>31</v>
      </c>
      <c r="H14" s="66">
        <v>29</v>
      </c>
      <c r="I14" s="66">
        <v>25</v>
      </c>
      <c r="J14" s="37">
        <v>23</v>
      </c>
      <c r="K14" s="54">
        <v>22</v>
      </c>
      <c r="L14" s="54">
        <v>22</v>
      </c>
      <c r="M14" s="54">
        <v>22</v>
      </c>
      <c r="N14" s="54">
        <v>24</v>
      </c>
      <c r="O14" s="54">
        <v>18</v>
      </c>
      <c r="P14" s="54">
        <v>18</v>
      </c>
      <c r="Q14" s="54">
        <v>19</v>
      </c>
      <c r="R14" s="54">
        <f t="shared" si="0"/>
        <v>1</v>
      </c>
      <c r="S14" s="55">
        <f t="shared" si="1"/>
        <v>5.555555555555558E-2</v>
      </c>
      <c r="T14" s="1"/>
    </row>
    <row r="15" spans="1:20" s="51" customFormat="1" ht="14.1" customHeight="1" x14ac:dyDescent="0.25">
      <c r="A15" s="64">
        <v>2767</v>
      </c>
      <c r="B15" s="67" t="s">
        <v>284</v>
      </c>
      <c r="C15" s="66">
        <v>40</v>
      </c>
      <c r="D15" s="66">
        <v>38</v>
      </c>
      <c r="E15" s="66">
        <v>31</v>
      </c>
      <c r="F15" s="66">
        <v>32</v>
      </c>
      <c r="G15" s="66">
        <v>41</v>
      </c>
      <c r="H15" s="66">
        <v>44</v>
      </c>
      <c r="I15" s="66">
        <v>44</v>
      </c>
      <c r="J15" s="37">
        <v>43</v>
      </c>
      <c r="K15" s="54">
        <v>48</v>
      </c>
      <c r="L15" s="54">
        <v>48</v>
      </c>
      <c r="M15" s="54">
        <v>44</v>
      </c>
      <c r="N15" s="54">
        <v>42</v>
      </c>
      <c r="O15" s="54">
        <v>40</v>
      </c>
      <c r="P15" s="54">
        <v>42</v>
      </c>
      <c r="Q15" s="54">
        <v>43</v>
      </c>
      <c r="R15" s="54">
        <f t="shared" si="0"/>
        <v>1</v>
      </c>
      <c r="S15" s="55">
        <f t="shared" si="1"/>
        <v>2.3809523809523725E-2</v>
      </c>
      <c r="T15" s="1"/>
    </row>
    <row r="16" spans="1:20" s="51" customFormat="1" ht="14.1" customHeight="1" x14ac:dyDescent="0.25">
      <c r="A16" s="64">
        <v>22662</v>
      </c>
      <c r="B16" s="65" t="s">
        <v>277</v>
      </c>
      <c r="C16" s="66">
        <v>80</v>
      </c>
      <c r="D16" s="66">
        <v>85</v>
      </c>
      <c r="E16" s="66">
        <v>83</v>
      </c>
      <c r="F16" s="66">
        <v>86</v>
      </c>
      <c r="G16" s="66">
        <v>106</v>
      </c>
      <c r="H16" s="66">
        <v>111</v>
      </c>
      <c r="I16" s="66">
        <v>104</v>
      </c>
      <c r="J16" s="37">
        <v>112</v>
      </c>
      <c r="K16" s="54">
        <v>110</v>
      </c>
      <c r="L16" s="54">
        <v>109</v>
      </c>
      <c r="M16" s="54">
        <v>102</v>
      </c>
      <c r="N16" s="54">
        <v>96</v>
      </c>
      <c r="O16" s="54">
        <v>92</v>
      </c>
      <c r="P16" s="54">
        <v>87</v>
      </c>
      <c r="Q16" s="54">
        <v>89</v>
      </c>
      <c r="R16" s="54">
        <f t="shared" si="0"/>
        <v>2</v>
      </c>
      <c r="S16" s="55">
        <f t="shared" si="1"/>
        <v>2.2988505747126409E-2</v>
      </c>
      <c r="T16" s="1"/>
    </row>
    <row r="17" spans="1:20" s="51" customFormat="1" ht="14.1" customHeight="1" x14ac:dyDescent="0.25">
      <c r="A17" s="64">
        <v>2752</v>
      </c>
      <c r="B17" s="69" t="s">
        <v>257</v>
      </c>
      <c r="C17" s="66">
        <v>81</v>
      </c>
      <c r="D17" s="66">
        <v>72</v>
      </c>
      <c r="E17" s="66">
        <v>74</v>
      </c>
      <c r="F17" s="66">
        <v>79</v>
      </c>
      <c r="G17" s="66">
        <v>75</v>
      </c>
      <c r="H17" s="66">
        <v>75</v>
      </c>
      <c r="I17" s="66">
        <v>72</v>
      </c>
      <c r="J17" s="37">
        <v>72</v>
      </c>
      <c r="K17" s="54">
        <v>69</v>
      </c>
      <c r="L17" s="54">
        <v>70</v>
      </c>
      <c r="M17" s="54">
        <v>65</v>
      </c>
      <c r="N17" s="54">
        <v>60</v>
      </c>
      <c r="O17" s="54">
        <v>59</v>
      </c>
      <c r="P17" s="54">
        <v>49</v>
      </c>
      <c r="Q17" s="54">
        <v>50</v>
      </c>
      <c r="R17" s="54">
        <f t="shared" si="0"/>
        <v>1</v>
      </c>
      <c r="S17" s="55">
        <f t="shared" si="1"/>
        <v>2.0408163265306145E-2</v>
      </c>
      <c r="T17" s="1"/>
    </row>
    <row r="18" spans="1:20" s="51" customFormat="1" ht="14.1" customHeight="1" x14ac:dyDescent="0.25">
      <c r="A18" s="64">
        <v>27684</v>
      </c>
      <c r="B18" s="65" t="s">
        <v>261</v>
      </c>
      <c r="C18" s="66">
        <v>70</v>
      </c>
      <c r="D18" s="66">
        <v>76</v>
      </c>
      <c r="E18" s="66">
        <v>78</v>
      </c>
      <c r="F18" s="66">
        <v>86</v>
      </c>
      <c r="G18" s="66">
        <v>82</v>
      </c>
      <c r="H18" s="66">
        <v>81</v>
      </c>
      <c r="I18" s="66">
        <v>83</v>
      </c>
      <c r="J18" s="37">
        <v>88</v>
      </c>
      <c r="K18" s="54">
        <v>90</v>
      </c>
      <c r="L18" s="54">
        <v>89</v>
      </c>
      <c r="M18" s="54">
        <v>84</v>
      </c>
      <c r="N18" s="54">
        <v>85</v>
      </c>
      <c r="O18" s="54">
        <v>84</v>
      </c>
      <c r="P18" s="54">
        <v>74</v>
      </c>
      <c r="Q18" s="54">
        <v>74</v>
      </c>
      <c r="R18" s="54">
        <f t="shared" si="0"/>
        <v>0</v>
      </c>
      <c r="S18" s="55">
        <f t="shared" si="1"/>
        <v>0</v>
      </c>
      <c r="T18" s="1"/>
    </row>
    <row r="19" spans="1:20" s="51" customFormat="1" ht="14.1" customHeight="1" x14ac:dyDescent="0.25">
      <c r="A19" s="64">
        <v>2730</v>
      </c>
      <c r="B19" s="67" t="s">
        <v>283</v>
      </c>
      <c r="C19" s="66">
        <v>45</v>
      </c>
      <c r="D19" s="66">
        <v>41</v>
      </c>
      <c r="E19" s="66">
        <v>40</v>
      </c>
      <c r="F19" s="66">
        <v>42</v>
      </c>
      <c r="G19" s="66">
        <v>44</v>
      </c>
      <c r="H19" s="66">
        <v>43</v>
      </c>
      <c r="I19" s="66">
        <v>52</v>
      </c>
      <c r="J19" s="37">
        <v>55</v>
      </c>
      <c r="K19" s="54">
        <v>51</v>
      </c>
      <c r="L19" s="54">
        <v>51</v>
      </c>
      <c r="M19" s="54">
        <v>48</v>
      </c>
      <c r="N19" s="54">
        <v>45</v>
      </c>
      <c r="O19" s="54">
        <v>50</v>
      </c>
      <c r="P19" s="54">
        <v>52</v>
      </c>
      <c r="Q19" s="54">
        <v>52</v>
      </c>
      <c r="R19" s="54">
        <f t="shared" si="0"/>
        <v>0</v>
      </c>
      <c r="S19" s="55">
        <f t="shared" si="1"/>
        <v>0</v>
      </c>
      <c r="T19" s="1"/>
    </row>
    <row r="20" spans="1:20" s="51" customFormat="1" ht="14.1" customHeight="1" x14ac:dyDescent="0.25">
      <c r="A20" s="64">
        <v>2726</v>
      </c>
      <c r="B20" s="67" t="s">
        <v>1422</v>
      </c>
      <c r="C20" s="66">
        <v>61</v>
      </c>
      <c r="D20" s="66">
        <v>62</v>
      </c>
      <c r="E20" s="66">
        <v>62</v>
      </c>
      <c r="F20" s="66">
        <v>59</v>
      </c>
      <c r="G20" s="66">
        <v>57</v>
      </c>
      <c r="H20" s="66">
        <v>54</v>
      </c>
      <c r="I20" s="66">
        <v>53</v>
      </c>
      <c r="J20" s="37">
        <v>48</v>
      </c>
      <c r="K20" s="54">
        <v>48</v>
      </c>
      <c r="L20" s="54">
        <v>48</v>
      </c>
      <c r="M20" s="54">
        <v>44</v>
      </c>
      <c r="N20" s="54">
        <v>43</v>
      </c>
      <c r="O20" s="54">
        <v>37</v>
      </c>
      <c r="P20" s="54">
        <v>49</v>
      </c>
      <c r="Q20" s="54">
        <v>49</v>
      </c>
      <c r="R20" s="54">
        <f t="shared" si="0"/>
        <v>0</v>
      </c>
      <c r="S20" s="55">
        <f t="shared" si="1"/>
        <v>0</v>
      </c>
      <c r="T20" s="1"/>
    </row>
    <row r="21" spans="1:20" s="51" customFormat="1" ht="14.1" customHeight="1" x14ac:dyDescent="0.25">
      <c r="A21" s="64">
        <v>2769</v>
      </c>
      <c r="B21" s="65" t="s">
        <v>287</v>
      </c>
      <c r="C21" s="66">
        <v>58</v>
      </c>
      <c r="D21" s="66">
        <v>57</v>
      </c>
      <c r="E21" s="66">
        <v>54</v>
      </c>
      <c r="F21" s="66">
        <v>51</v>
      </c>
      <c r="G21" s="66">
        <v>46</v>
      </c>
      <c r="H21" s="66">
        <v>49</v>
      </c>
      <c r="I21" s="66">
        <v>45</v>
      </c>
      <c r="J21" s="37">
        <v>45</v>
      </c>
      <c r="K21" s="54">
        <v>46</v>
      </c>
      <c r="L21" s="54">
        <v>46</v>
      </c>
      <c r="M21" s="54">
        <v>45</v>
      </c>
      <c r="N21" s="54">
        <v>46</v>
      </c>
      <c r="O21" s="54">
        <v>44</v>
      </c>
      <c r="P21" s="54">
        <v>44</v>
      </c>
      <c r="Q21" s="54">
        <v>44</v>
      </c>
      <c r="R21" s="54">
        <f t="shared" si="0"/>
        <v>0</v>
      </c>
      <c r="S21" s="55">
        <f t="shared" si="1"/>
        <v>0</v>
      </c>
      <c r="T21" s="1"/>
    </row>
    <row r="22" spans="1:20" s="51" customFormat="1" ht="14.1" customHeight="1" x14ac:dyDescent="0.25">
      <c r="A22" s="64">
        <v>2735</v>
      </c>
      <c r="B22" s="67" t="s">
        <v>262</v>
      </c>
      <c r="C22" s="66">
        <v>45</v>
      </c>
      <c r="D22" s="66">
        <v>45</v>
      </c>
      <c r="E22" s="66">
        <v>44</v>
      </c>
      <c r="F22" s="66">
        <v>45</v>
      </c>
      <c r="G22" s="66">
        <v>42</v>
      </c>
      <c r="H22" s="66">
        <v>41</v>
      </c>
      <c r="I22" s="66">
        <v>41</v>
      </c>
      <c r="J22" s="37">
        <v>37</v>
      </c>
      <c r="K22" s="54">
        <v>37</v>
      </c>
      <c r="L22" s="54">
        <v>35</v>
      </c>
      <c r="M22" s="54">
        <v>38</v>
      </c>
      <c r="N22" s="54">
        <v>37</v>
      </c>
      <c r="O22" s="54">
        <v>36</v>
      </c>
      <c r="P22" s="54">
        <v>36</v>
      </c>
      <c r="Q22" s="54">
        <v>36</v>
      </c>
      <c r="R22" s="54">
        <f t="shared" si="0"/>
        <v>0</v>
      </c>
      <c r="S22" s="55">
        <f t="shared" si="1"/>
        <v>0</v>
      </c>
      <c r="T22" s="1"/>
    </row>
    <row r="23" spans="1:20" s="51" customFormat="1" ht="14.1" customHeight="1" x14ac:dyDescent="0.25">
      <c r="A23" s="64">
        <v>22545</v>
      </c>
      <c r="B23" s="67" t="s">
        <v>251</v>
      </c>
      <c r="C23" s="66">
        <v>43</v>
      </c>
      <c r="D23" s="66">
        <v>47</v>
      </c>
      <c r="E23" s="66">
        <v>45</v>
      </c>
      <c r="F23" s="66">
        <v>45</v>
      </c>
      <c r="G23" s="66">
        <v>43</v>
      </c>
      <c r="H23" s="66">
        <v>42</v>
      </c>
      <c r="I23" s="66">
        <v>44</v>
      </c>
      <c r="J23" s="37">
        <v>39</v>
      </c>
      <c r="K23" s="54">
        <v>42</v>
      </c>
      <c r="L23" s="54">
        <v>42</v>
      </c>
      <c r="M23" s="54">
        <v>41</v>
      </c>
      <c r="N23" s="54">
        <v>35</v>
      </c>
      <c r="O23" s="54">
        <v>29</v>
      </c>
      <c r="P23" s="54">
        <v>31</v>
      </c>
      <c r="Q23" s="54">
        <v>31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2734</v>
      </c>
      <c r="B24" s="69" t="s">
        <v>252</v>
      </c>
      <c r="C24" s="66">
        <v>31</v>
      </c>
      <c r="D24" s="66">
        <v>27</v>
      </c>
      <c r="E24" s="66">
        <v>24</v>
      </c>
      <c r="F24" s="66">
        <v>27</v>
      </c>
      <c r="G24" s="66">
        <v>28</v>
      </c>
      <c r="H24" s="66">
        <v>27</v>
      </c>
      <c r="I24" s="66">
        <v>25</v>
      </c>
      <c r="J24" s="37">
        <v>27</v>
      </c>
      <c r="K24" s="54">
        <v>24</v>
      </c>
      <c r="L24" s="54">
        <v>25</v>
      </c>
      <c r="M24" s="54">
        <v>20</v>
      </c>
      <c r="N24" s="54">
        <v>23</v>
      </c>
      <c r="O24" s="54">
        <v>25</v>
      </c>
      <c r="P24" s="54">
        <v>25</v>
      </c>
      <c r="Q24" s="54">
        <v>25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64">
        <v>28131</v>
      </c>
      <c r="B25" s="65" t="s">
        <v>250</v>
      </c>
      <c r="C25" s="66">
        <v>34</v>
      </c>
      <c r="D25" s="66">
        <v>34</v>
      </c>
      <c r="E25" s="66">
        <v>31</v>
      </c>
      <c r="F25" s="66">
        <v>30</v>
      </c>
      <c r="G25" s="66">
        <v>29</v>
      </c>
      <c r="H25" s="66">
        <v>25</v>
      </c>
      <c r="I25" s="66">
        <v>24</v>
      </c>
      <c r="J25" s="37">
        <v>21</v>
      </c>
      <c r="K25" s="54">
        <v>21</v>
      </c>
      <c r="L25" s="54">
        <v>20</v>
      </c>
      <c r="M25" s="54">
        <v>20</v>
      </c>
      <c r="N25" s="54">
        <v>18</v>
      </c>
      <c r="O25" s="54">
        <v>21</v>
      </c>
      <c r="P25" s="54">
        <v>19</v>
      </c>
      <c r="Q25" s="54">
        <v>19</v>
      </c>
      <c r="R25" s="54">
        <f t="shared" si="0"/>
        <v>0</v>
      </c>
      <c r="S25" s="55">
        <f t="shared" si="1"/>
        <v>0</v>
      </c>
      <c r="T25" s="1"/>
    </row>
    <row r="26" spans="1:20" s="51" customFormat="1" ht="14.1" customHeight="1" x14ac:dyDescent="0.25">
      <c r="A26" s="64">
        <v>2747</v>
      </c>
      <c r="B26" s="67" t="s">
        <v>268</v>
      </c>
      <c r="C26" s="66">
        <v>22</v>
      </c>
      <c r="D26" s="66">
        <v>23</v>
      </c>
      <c r="E26" s="66">
        <v>20</v>
      </c>
      <c r="F26" s="66">
        <v>16</v>
      </c>
      <c r="G26" s="66">
        <v>15</v>
      </c>
      <c r="H26" s="66">
        <v>18</v>
      </c>
      <c r="I26" s="66">
        <v>18</v>
      </c>
      <c r="J26" s="37">
        <v>23</v>
      </c>
      <c r="K26" s="54">
        <v>24</v>
      </c>
      <c r="L26" s="54">
        <v>21</v>
      </c>
      <c r="M26" s="54">
        <v>21</v>
      </c>
      <c r="N26" s="54">
        <v>22</v>
      </c>
      <c r="O26" s="54">
        <v>20</v>
      </c>
      <c r="P26" s="54">
        <v>18</v>
      </c>
      <c r="Q26" s="54">
        <v>18</v>
      </c>
      <c r="R26" s="54">
        <f t="shared" si="0"/>
        <v>0</v>
      </c>
      <c r="S26" s="55">
        <f t="shared" si="1"/>
        <v>0</v>
      </c>
      <c r="T26" s="1"/>
    </row>
    <row r="27" spans="1:20" s="51" customFormat="1" ht="14.1" customHeight="1" x14ac:dyDescent="0.25">
      <c r="A27" s="64">
        <v>2736</v>
      </c>
      <c r="B27" s="69" t="s">
        <v>292</v>
      </c>
      <c r="C27" s="66">
        <v>69</v>
      </c>
      <c r="D27" s="66">
        <v>68</v>
      </c>
      <c r="E27" s="66">
        <v>60</v>
      </c>
      <c r="F27" s="66">
        <v>60</v>
      </c>
      <c r="G27" s="66">
        <v>52</v>
      </c>
      <c r="H27" s="66">
        <v>53</v>
      </c>
      <c r="I27" s="66">
        <v>42</v>
      </c>
      <c r="J27" s="37">
        <v>42</v>
      </c>
      <c r="K27" s="54">
        <v>46</v>
      </c>
      <c r="L27" s="54">
        <v>45</v>
      </c>
      <c r="M27" s="54">
        <v>31</v>
      </c>
      <c r="N27" s="54">
        <v>30</v>
      </c>
      <c r="O27" s="54">
        <v>29</v>
      </c>
      <c r="P27" s="54">
        <v>62</v>
      </c>
      <c r="Q27" s="54">
        <v>61</v>
      </c>
      <c r="R27" s="54">
        <f t="shared" si="0"/>
        <v>-1</v>
      </c>
      <c r="S27" s="55">
        <f t="shared" si="1"/>
        <v>-1.6129032258064502E-2</v>
      </c>
      <c r="T27" s="1" t="s">
        <v>1652</v>
      </c>
    </row>
    <row r="28" spans="1:20" s="51" customFormat="1" ht="14.1" customHeight="1" x14ac:dyDescent="0.25">
      <c r="A28" s="64">
        <v>2763</v>
      </c>
      <c r="B28" s="67" t="s">
        <v>270</v>
      </c>
      <c r="C28" s="66">
        <v>47</v>
      </c>
      <c r="D28" s="66">
        <v>47</v>
      </c>
      <c r="E28" s="66">
        <v>48</v>
      </c>
      <c r="F28" s="66">
        <v>45</v>
      </c>
      <c r="G28" s="66">
        <v>50</v>
      </c>
      <c r="H28" s="66">
        <v>43</v>
      </c>
      <c r="I28" s="66">
        <v>42</v>
      </c>
      <c r="J28" s="37">
        <v>44</v>
      </c>
      <c r="K28" s="54">
        <v>49</v>
      </c>
      <c r="L28" s="54">
        <v>48</v>
      </c>
      <c r="M28" s="54">
        <v>52</v>
      </c>
      <c r="N28" s="54">
        <v>53</v>
      </c>
      <c r="O28" s="54">
        <v>54</v>
      </c>
      <c r="P28" s="54">
        <v>55</v>
      </c>
      <c r="Q28" s="54">
        <v>54</v>
      </c>
      <c r="R28" s="54">
        <f t="shared" si="0"/>
        <v>-1</v>
      </c>
      <c r="S28" s="55">
        <f t="shared" si="1"/>
        <v>-1.8181818181818188E-2</v>
      </c>
      <c r="T28" s="1"/>
    </row>
    <row r="29" spans="1:20" s="51" customFormat="1" ht="14.1" customHeight="1" x14ac:dyDescent="0.25">
      <c r="A29" s="64">
        <v>2741</v>
      </c>
      <c r="B29" s="67" t="s">
        <v>281</v>
      </c>
      <c r="C29" s="66">
        <v>78</v>
      </c>
      <c r="D29" s="66">
        <v>79</v>
      </c>
      <c r="E29" s="66">
        <v>78</v>
      </c>
      <c r="F29" s="66">
        <v>77</v>
      </c>
      <c r="G29" s="66">
        <v>73</v>
      </c>
      <c r="H29" s="66">
        <v>69</v>
      </c>
      <c r="I29" s="66">
        <v>65</v>
      </c>
      <c r="J29" s="37">
        <v>60</v>
      </c>
      <c r="K29" s="54">
        <v>59</v>
      </c>
      <c r="L29" s="54">
        <v>54</v>
      </c>
      <c r="M29" s="54">
        <v>49</v>
      </c>
      <c r="N29" s="54">
        <v>49</v>
      </c>
      <c r="O29" s="54">
        <v>48</v>
      </c>
      <c r="P29" s="54">
        <v>47</v>
      </c>
      <c r="Q29" s="54">
        <v>46</v>
      </c>
      <c r="R29" s="54">
        <f t="shared" si="0"/>
        <v>-1</v>
      </c>
      <c r="S29" s="55">
        <f t="shared" si="1"/>
        <v>-2.1276595744680882E-2</v>
      </c>
      <c r="T29" s="1"/>
    </row>
    <row r="30" spans="1:20" s="51" customFormat="1" ht="14.1" customHeight="1" x14ac:dyDescent="0.25">
      <c r="A30" s="64">
        <v>2764</v>
      </c>
      <c r="B30" s="65" t="s">
        <v>253</v>
      </c>
      <c r="C30" s="66">
        <v>22</v>
      </c>
      <c r="D30" s="66">
        <v>19</v>
      </c>
      <c r="E30" s="66">
        <v>20</v>
      </c>
      <c r="F30" s="66">
        <v>21</v>
      </c>
      <c r="G30" s="66">
        <v>24</v>
      </c>
      <c r="H30" s="66">
        <v>20</v>
      </c>
      <c r="I30" s="66">
        <v>23</v>
      </c>
      <c r="J30" s="37">
        <v>22</v>
      </c>
      <c r="K30" s="54">
        <v>24</v>
      </c>
      <c r="L30" s="54">
        <v>26</v>
      </c>
      <c r="M30" s="54">
        <v>28</v>
      </c>
      <c r="N30" s="54">
        <v>29</v>
      </c>
      <c r="O30" s="54">
        <v>27</v>
      </c>
      <c r="P30" s="54">
        <v>29</v>
      </c>
      <c r="Q30" s="54">
        <v>28</v>
      </c>
      <c r="R30" s="54">
        <f t="shared" si="0"/>
        <v>-1</v>
      </c>
      <c r="S30" s="55">
        <f t="shared" si="1"/>
        <v>-3.4482758620689613E-2</v>
      </c>
      <c r="T30" s="1"/>
    </row>
    <row r="31" spans="1:20" s="51" customFormat="1" ht="14.1" customHeight="1" x14ac:dyDescent="0.25">
      <c r="A31" s="64">
        <v>2753</v>
      </c>
      <c r="B31" s="69" t="s">
        <v>286</v>
      </c>
      <c r="C31" s="66">
        <v>133</v>
      </c>
      <c r="D31" s="66">
        <v>127</v>
      </c>
      <c r="E31" s="66">
        <v>128</v>
      </c>
      <c r="F31" s="66">
        <v>109</v>
      </c>
      <c r="G31" s="66">
        <v>117</v>
      </c>
      <c r="H31" s="66">
        <v>113</v>
      </c>
      <c r="I31" s="66">
        <v>106</v>
      </c>
      <c r="J31" s="37">
        <v>94</v>
      </c>
      <c r="K31" s="54">
        <v>94</v>
      </c>
      <c r="L31" s="54">
        <v>90</v>
      </c>
      <c r="M31" s="54">
        <v>81</v>
      </c>
      <c r="N31" s="54">
        <v>74</v>
      </c>
      <c r="O31" s="54">
        <v>77</v>
      </c>
      <c r="P31" s="54">
        <v>81</v>
      </c>
      <c r="Q31" s="54">
        <v>78</v>
      </c>
      <c r="R31" s="54">
        <f t="shared" si="0"/>
        <v>-3</v>
      </c>
      <c r="S31" s="55">
        <f t="shared" si="1"/>
        <v>-3.703703703703709E-2</v>
      </c>
      <c r="T31" s="1"/>
    </row>
    <row r="32" spans="1:20" s="51" customFormat="1" ht="14.1" customHeight="1" x14ac:dyDescent="0.25">
      <c r="A32" s="64">
        <v>2760</v>
      </c>
      <c r="B32" s="65" t="s">
        <v>259</v>
      </c>
      <c r="C32" s="66">
        <v>127</v>
      </c>
      <c r="D32" s="66">
        <v>112</v>
      </c>
      <c r="E32" s="66">
        <v>102</v>
      </c>
      <c r="F32" s="66">
        <v>103</v>
      </c>
      <c r="G32" s="66">
        <v>103</v>
      </c>
      <c r="H32" s="66">
        <v>100</v>
      </c>
      <c r="I32" s="66">
        <v>101</v>
      </c>
      <c r="J32" s="37">
        <v>94</v>
      </c>
      <c r="K32" s="54">
        <v>98</v>
      </c>
      <c r="L32" s="54">
        <v>102</v>
      </c>
      <c r="M32" s="54">
        <v>91</v>
      </c>
      <c r="N32" s="54">
        <v>84</v>
      </c>
      <c r="O32" s="54">
        <v>78</v>
      </c>
      <c r="P32" s="54">
        <v>71</v>
      </c>
      <c r="Q32" s="54">
        <v>68</v>
      </c>
      <c r="R32" s="54">
        <f t="shared" si="0"/>
        <v>-3</v>
      </c>
      <c r="S32" s="55">
        <f t="shared" si="1"/>
        <v>-4.2253521126760618E-2</v>
      </c>
      <c r="T32" s="1"/>
    </row>
    <row r="33" spans="1:20" s="51" customFormat="1" ht="14.1" customHeight="1" x14ac:dyDescent="0.25">
      <c r="A33" s="64">
        <v>2759</v>
      </c>
      <c r="B33" s="69" t="s">
        <v>1553</v>
      </c>
      <c r="C33" s="66">
        <v>69</v>
      </c>
      <c r="D33" s="66">
        <v>69</v>
      </c>
      <c r="E33" s="66">
        <v>71</v>
      </c>
      <c r="F33" s="66">
        <v>69</v>
      </c>
      <c r="G33" s="66">
        <v>72</v>
      </c>
      <c r="H33" s="66">
        <v>69</v>
      </c>
      <c r="I33" s="66">
        <v>73</v>
      </c>
      <c r="J33" s="37">
        <v>94</v>
      </c>
      <c r="K33" s="242">
        <v>63</v>
      </c>
      <c r="L33" s="242">
        <v>62</v>
      </c>
      <c r="M33" s="242">
        <v>51</v>
      </c>
      <c r="N33" s="242">
        <v>47</v>
      </c>
      <c r="O33" s="242">
        <v>45</v>
      </c>
      <c r="P33" s="54">
        <v>43</v>
      </c>
      <c r="Q33" s="54">
        <v>41</v>
      </c>
      <c r="R33" s="242">
        <f t="shared" si="0"/>
        <v>-2</v>
      </c>
      <c r="S33" s="243">
        <f t="shared" si="1"/>
        <v>-4.6511627906976716E-2</v>
      </c>
      <c r="T33" s="1"/>
    </row>
    <row r="34" spans="1:20" s="51" customFormat="1" ht="14.1" customHeight="1" x14ac:dyDescent="0.25">
      <c r="A34" s="64">
        <v>2731</v>
      </c>
      <c r="B34" s="69" t="s">
        <v>288</v>
      </c>
      <c r="C34" s="66">
        <v>73</v>
      </c>
      <c r="D34" s="66">
        <v>75</v>
      </c>
      <c r="E34" s="66">
        <v>73</v>
      </c>
      <c r="F34" s="66">
        <v>76</v>
      </c>
      <c r="G34" s="66">
        <v>79</v>
      </c>
      <c r="H34" s="66">
        <v>78</v>
      </c>
      <c r="I34" s="66">
        <v>82</v>
      </c>
      <c r="J34" s="37">
        <v>84</v>
      </c>
      <c r="K34" s="54">
        <v>87</v>
      </c>
      <c r="L34" s="54">
        <v>84</v>
      </c>
      <c r="M34" s="54">
        <v>80</v>
      </c>
      <c r="N34" s="54">
        <v>82</v>
      </c>
      <c r="O34" s="54">
        <v>77</v>
      </c>
      <c r="P34" s="54">
        <v>77</v>
      </c>
      <c r="Q34" s="54">
        <v>73</v>
      </c>
      <c r="R34" s="54">
        <f t="shared" si="0"/>
        <v>-4</v>
      </c>
      <c r="S34" s="55">
        <f t="shared" si="1"/>
        <v>-5.1948051948051965E-2</v>
      </c>
      <c r="T34" s="1"/>
    </row>
    <row r="35" spans="1:20" s="51" customFormat="1" ht="14.1" customHeight="1" x14ac:dyDescent="0.25">
      <c r="A35" s="64">
        <v>2732</v>
      </c>
      <c r="B35" s="69" t="s">
        <v>289</v>
      </c>
      <c r="C35" s="66">
        <v>152</v>
      </c>
      <c r="D35" s="66">
        <v>150</v>
      </c>
      <c r="E35" s="66">
        <v>153</v>
      </c>
      <c r="F35" s="66">
        <v>150</v>
      </c>
      <c r="G35" s="66">
        <v>143</v>
      </c>
      <c r="H35" s="66">
        <v>141</v>
      </c>
      <c r="I35" s="66">
        <v>132</v>
      </c>
      <c r="J35" s="37">
        <v>131</v>
      </c>
      <c r="K35" s="54">
        <v>125</v>
      </c>
      <c r="L35" s="54">
        <v>117</v>
      </c>
      <c r="M35" s="54">
        <v>118</v>
      </c>
      <c r="N35" s="54">
        <v>105</v>
      </c>
      <c r="O35" s="54">
        <v>103</v>
      </c>
      <c r="P35" s="54">
        <v>96</v>
      </c>
      <c r="Q35" s="54">
        <v>91</v>
      </c>
      <c r="R35" s="54">
        <f t="shared" si="0"/>
        <v>-5</v>
      </c>
      <c r="S35" s="55">
        <f t="shared" si="1"/>
        <v>-5.208333333333337E-2</v>
      </c>
      <c r="T35" s="1"/>
    </row>
    <row r="36" spans="1:20" s="51" customFormat="1" ht="14.1" customHeight="1" x14ac:dyDescent="0.25">
      <c r="A36" s="64">
        <v>27197</v>
      </c>
      <c r="B36" s="65" t="s">
        <v>260</v>
      </c>
      <c r="C36" s="66">
        <v>25</v>
      </c>
      <c r="D36" s="66">
        <v>26</v>
      </c>
      <c r="E36" s="66">
        <v>27</v>
      </c>
      <c r="F36" s="66">
        <v>25</v>
      </c>
      <c r="G36" s="66">
        <v>28</v>
      </c>
      <c r="H36" s="66">
        <v>26</v>
      </c>
      <c r="I36" s="66">
        <v>30</v>
      </c>
      <c r="J36" s="37">
        <v>32</v>
      </c>
      <c r="K36" s="54">
        <v>35</v>
      </c>
      <c r="L36" s="54">
        <v>33</v>
      </c>
      <c r="M36" s="54">
        <v>34</v>
      </c>
      <c r="N36" s="54">
        <v>33</v>
      </c>
      <c r="O36" s="54">
        <v>39</v>
      </c>
      <c r="P36" s="54">
        <v>38</v>
      </c>
      <c r="Q36" s="54">
        <v>36</v>
      </c>
      <c r="R36" s="54">
        <f t="shared" si="0"/>
        <v>-2</v>
      </c>
      <c r="S36" s="55">
        <f t="shared" si="1"/>
        <v>-5.2631578947368474E-2</v>
      </c>
      <c r="T36" s="1"/>
    </row>
    <row r="37" spans="1:20" s="51" customFormat="1" ht="14.1" customHeight="1" x14ac:dyDescent="0.25">
      <c r="A37" s="64">
        <v>2754</v>
      </c>
      <c r="B37" s="65" t="s">
        <v>697</v>
      </c>
      <c r="C37" s="66">
        <v>22</v>
      </c>
      <c r="D37" s="66">
        <v>20</v>
      </c>
      <c r="E37" s="66">
        <v>18</v>
      </c>
      <c r="F37" s="66">
        <v>24</v>
      </c>
      <c r="G37" s="66">
        <v>25</v>
      </c>
      <c r="H37" s="66">
        <v>30</v>
      </c>
      <c r="I37" s="66">
        <v>26</v>
      </c>
      <c r="J37" s="37">
        <v>29</v>
      </c>
      <c r="K37" s="54">
        <v>30</v>
      </c>
      <c r="L37" s="54">
        <v>23</v>
      </c>
      <c r="M37" s="54">
        <v>20</v>
      </c>
      <c r="N37" s="54">
        <v>21</v>
      </c>
      <c r="O37" s="54">
        <v>23</v>
      </c>
      <c r="P37" s="54">
        <v>19</v>
      </c>
      <c r="Q37" s="54">
        <v>18</v>
      </c>
      <c r="R37" s="54">
        <f t="shared" si="0"/>
        <v>-1</v>
      </c>
      <c r="S37" s="55">
        <f t="shared" si="1"/>
        <v>-5.2631578947368474E-2</v>
      </c>
      <c r="T37" s="1"/>
    </row>
    <row r="38" spans="1:20" s="51" customFormat="1" ht="14.1" customHeight="1" x14ac:dyDescent="0.25">
      <c r="A38" s="64">
        <v>2766</v>
      </c>
      <c r="B38" s="69" t="s">
        <v>290</v>
      </c>
      <c r="C38" s="66">
        <v>70</v>
      </c>
      <c r="D38" s="66">
        <v>77</v>
      </c>
      <c r="E38" s="66">
        <v>75</v>
      </c>
      <c r="F38" s="66">
        <v>74</v>
      </c>
      <c r="G38" s="66">
        <v>69</v>
      </c>
      <c r="H38" s="66">
        <v>71</v>
      </c>
      <c r="I38" s="66">
        <v>74</v>
      </c>
      <c r="J38" s="37">
        <v>77</v>
      </c>
      <c r="K38" s="54">
        <v>67</v>
      </c>
      <c r="L38" s="54">
        <v>57</v>
      </c>
      <c r="M38" s="54">
        <v>51</v>
      </c>
      <c r="N38" s="54">
        <v>48</v>
      </c>
      <c r="O38" s="54">
        <v>51</v>
      </c>
      <c r="P38" s="54">
        <v>54</v>
      </c>
      <c r="Q38" s="54">
        <v>51</v>
      </c>
      <c r="R38" s="54">
        <f t="shared" si="0"/>
        <v>-3</v>
      </c>
      <c r="S38" s="55">
        <f t="shared" si="1"/>
        <v>-5.555555555555558E-2</v>
      </c>
      <c r="T38" s="1"/>
    </row>
    <row r="39" spans="1:20" s="51" customFormat="1" ht="14.1" customHeight="1" x14ac:dyDescent="0.25">
      <c r="A39" s="64">
        <v>2739</v>
      </c>
      <c r="B39" s="67" t="s">
        <v>280</v>
      </c>
      <c r="C39" s="66">
        <v>87</v>
      </c>
      <c r="D39" s="66">
        <v>91</v>
      </c>
      <c r="E39" s="66">
        <v>89</v>
      </c>
      <c r="F39" s="66">
        <v>92</v>
      </c>
      <c r="G39" s="66">
        <v>90</v>
      </c>
      <c r="H39" s="66">
        <v>88</v>
      </c>
      <c r="I39" s="66">
        <v>89</v>
      </c>
      <c r="J39" s="37">
        <v>83</v>
      </c>
      <c r="K39" s="54">
        <v>72</v>
      </c>
      <c r="L39" s="54">
        <v>69</v>
      </c>
      <c r="M39" s="54">
        <v>67</v>
      </c>
      <c r="N39" s="54">
        <v>48</v>
      </c>
      <c r="O39" s="54">
        <v>48</v>
      </c>
      <c r="P39" s="54">
        <v>49</v>
      </c>
      <c r="Q39" s="54">
        <v>46</v>
      </c>
      <c r="R39" s="54">
        <f t="shared" si="0"/>
        <v>-3</v>
      </c>
      <c r="S39" s="55">
        <f t="shared" si="1"/>
        <v>-6.1224489795918324E-2</v>
      </c>
      <c r="T39" s="1"/>
    </row>
    <row r="40" spans="1:20" s="51" customFormat="1" ht="14.1" customHeight="1" x14ac:dyDescent="0.25">
      <c r="A40" s="64">
        <v>27051</v>
      </c>
      <c r="B40" s="67" t="s">
        <v>254</v>
      </c>
      <c r="C40" s="66">
        <v>39</v>
      </c>
      <c r="D40" s="66">
        <v>40</v>
      </c>
      <c r="E40" s="66">
        <v>45</v>
      </c>
      <c r="F40" s="66">
        <v>54</v>
      </c>
      <c r="G40" s="66">
        <v>45</v>
      </c>
      <c r="H40" s="66">
        <v>46</v>
      </c>
      <c r="I40" s="66">
        <v>48</v>
      </c>
      <c r="J40" s="37">
        <v>54</v>
      </c>
      <c r="K40" s="54">
        <v>49</v>
      </c>
      <c r="L40" s="54">
        <v>54</v>
      </c>
      <c r="M40" s="54">
        <v>48</v>
      </c>
      <c r="N40" s="54">
        <v>47</v>
      </c>
      <c r="O40" s="54">
        <v>45</v>
      </c>
      <c r="P40" s="54">
        <v>48</v>
      </c>
      <c r="Q40" s="54">
        <v>45</v>
      </c>
      <c r="R40" s="54">
        <f t="shared" si="0"/>
        <v>-3</v>
      </c>
      <c r="S40" s="55">
        <f t="shared" si="1"/>
        <v>-6.25E-2</v>
      </c>
      <c r="T40" s="1"/>
    </row>
    <row r="41" spans="1:20" s="51" customFormat="1" ht="14.1" customHeight="1" x14ac:dyDescent="0.25">
      <c r="A41" s="64">
        <v>2770</v>
      </c>
      <c r="B41" s="67" t="s">
        <v>246</v>
      </c>
      <c r="C41" s="66">
        <v>89</v>
      </c>
      <c r="D41" s="66">
        <v>89</v>
      </c>
      <c r="E41" s="66">
        <v>83</v>
      </c>
      <c r="F41" s="66">
        <v>79</v>
      </c>
      <c r="G41" s="66">
        <v>78</v>
      </c>
      <c r="H41" s="66">
        <v>66</v>
      </c>
      <c r="I41" s="66">
        <v>55</v>
      </c>
      <c r="J41" s="37">
        <v>48</v>
      </c>
      <c r="K41" s="54">
        <v>41</v>
      </c>
      <c r="L41" s="54">
        <v>45</v>
      </c>
      <c r="M41" s="54">
        <v>46</v>
      </c>
      <c r="N41" s="54">
        <v>38</v>
      </c>
      <c r="O41" s="54">
        <v>32</v>
      </c>
      <c r="P41" s="54">
        <v>27</v>
      </c>
      <c r="Q41" s="54">
        <v>25</v>
      </c>
      <c r="R41" s="54">
        <f t="shared" si="0"/>
        <v>-2</v>
      </c>
      <c r="S41" s="55">
        <f t="shared" si="1"/>
        <v>-7.407407407407407E-2</v>
      </c>
      <c r="T41" s="1"/>
    </row>
    <row r="42" spans="1:20" s="51" customFormat="1" ht="14.1" customHeight="1" x14ac:dyDescent="0.25">
      <c r="A42" s="64">
        <v>2765</v>
      </c>
      <c r="B42" s="69" t="s">
        <v>285</v>
      </c>
      <c r="C42" s="66">
        <v>46</v>
      </c>
      <c r="D42" s="66">
        <v>42</v>
      </c>
      <c r="E42" s="66">
        <v>40</v>
      </c>
      <c r="F42" s="66">
        <v>41</v>
      </c>
      <c r="G42" s="66">
        <v>45</v>
      </c>
      <c r="H42" s="66">
        <v>54</v>
      </c>
      <c r="I42" s="66">
        <v>52</v>
      </c>
      <c r="J42" s="37">
        <v>52</v>
      </c>
      <c r="K42" s="54">
        <v>52</v>
      </c>
      <c r="L42" s="54">
        <v>47</v>
      </c>
      <c r="M42" s="54">
        <v>43</v>
      </c>
      <c r="N42" s="54">
        <v>50</v>
      </c>
      <c r="O42" s="54">
        <v>48</v>
      </c>
      <c r="P42" s="54">
        <v>53</v>
      </c>
      <c r="Q42" s="54">
        <v>49</v>
      </c>
      <c r="R42" s="54">
        <f t="shared" si="0"/>
        <v>-4</v>
      </c>
      <c r="S42" s="55">
        <f t="shared" si="1"/>
        <v>-7.547169811320753E-2</v>
      </c>
      <c r="T42" s="1"/>
    </row>
    <row r="43" spans="1:20" s="51" customFormat="1" ht="14.1" customHeight="1" x14ac:dyDescent="0.25">
      <c r="A43" s="64">
        <v>2745</v>
      </c>
      <c r="B43" s="67" t="s">
        <v>267</v>
      </c>
      <c r="C43" s="66">
        <v>36</v>
      </c>
      <c r="D43" s="66">
        <v>40</v>
      </c>
      <c r="E43" s="66">
        <v>38</v>
      </c>
      <c r="F43" s="66">
        <v>41</v>
      </c>
      <c r="G43" s="66">
        <v>40</v>
      </c>
      <c r="H43" s="66">
        <v>35</v>
      </c>
      <c r="I43" s="66">
        <v>37</v>
      </c>
      <c r="J43" s="37">
        <v>36</v>
      </c>
      <c r="K43" s="54">
        <v>36</v>
      </c>
      <c r="L43" s="54">
        <v>34</v>
      </c>
      <c r="M43" s="54">
        <v>29</v>
      </c>
      <c r="N43" s="54">
        <v>28</v>
      </c>
      <c r="O43" s="54">
        <v>29</v>
      </c>
      <c r="P43" s="54">
        <v>26</v>
      </c>
      <c r="Q43" s="54">
        <v>24</v>
      </c>
      <c r="R43" s="54">
        <f t="shared" si="0"/>
        <v>-2</v>
      </c>
      <c r="S43" s="55">
        <f t="shared" si="1"/>
        <v>-7.6923076923076872E-2</v>
      </c>
      <c r="T43" s="1"/>
    </row>
    <row r="44" spans="1:20" s="51" customFormat="1" ht="14.1" customHeight="1" x14ac:dyDescent="0.25">
      <c r="A44" s="64">
        <v>2768</v>
      </c>
      <c r="B44" s="69" t="s">
        <v>294</v>
      </c>
      <c r="C44" s="66">
        <v>35</v>
      </c>
      <c r="D44" s="66">
        <v>30</v>
      </c>
      <c r="E44" s="66">
        <v>31</v>
      </c>
      <c r="F44" s="66">
        <v>34</v>
      </c>
      <c r="G44" s="66">
        <v>37</v>
      </c>
      <c r="H44" s="66">
        <v>34</v>
      </c>
      <c r="I44" s="66">
        <v>36</v>
      </c>
      <c r="J44" s="37">
        <v>35</v>
      </c>
      <c r="K44" s="54">
        <v>33</v>
      </c>
      <c r="L44" s="54">
        <v>26</v>
      </c>
      <c r="M44" s="54">
        <v>25</v>
      </c>
      <c r="N44" s="54">
        <v>27</v>
      </c>
      <c r="O44" s="54">
        <v>28</v>
      </c>
      <c r="P44" s="54">
        <v>25</v>
      </c>
      <c r="Q44" s="54">
        <v>23</v>
      </c>
      <c r="R44" s="54">
        <f t="shared" si="0"/>
        <v>-2</v>
      </c>
      <c r="S44" s="55">
        <f t="shared" si="1"/>
        <v>-7.999999999999996E-2</v>
      </c>
      <c r="T44" s="1"/>
    </row>
    <row r="45" spans="1:20" s="51" customFormat="1" ht="14.1" customHeight="1" x14ac:dyDescent="0.25">
      <c r="A45" s="64">
        <v>2746</v>
      </c>
      <c r="B45" s="67" t="s">
        <v>293</v>
      </c>
      <c r="C45" s="66">
        <v>12</v>
      </c>
      <c r="D45" s="66">
        <v>13</v>
      </c>
      <c r="E45" s="66">
        <v>16</v>
      </c>
      <c r="F45" s="66">
        <v>15</v>
      </c>
      <c r="G45" s="66">
        <v>15</v>
      </c>
      <c r="H45" s="66">
        <v>13</v>
      </c>
      <c r="I45" s="66">
        <v>13</v>
      </c>
      <c r="J45" s="37">
        <v>17</v>
      </c>
      <c r="K45" s="54">
        <v>24</v>
      </c>
      <c r="L45" s="54">
        <v>15</v>
      </c>
      <c r="M45" s="54">
        <v>15</v>
      </c>
      <c r="N45" s="54">
        <v>15</v>
      </c>
      <c r="O45" s="54">
        <v>13</v>
      </c>
      <c r="P45" s="54">
        <v>12</v>
      </c>
      <c r="Q45" s="54">
        <v>11</v>
      </c>
      <c r="R45" s="54">
        <f t="shared" si="0"/>
        <v>-1</v>
      </c>
      <c r="S45" s="55">
        <f t="shared" si="1"/>
        <v>-8.333333333333337E-2</v>
      </c>
      <c r="T45" s="1"/>
    </row>
    <row r="46" spans="1:20" s="51" customFormat="1" ht="14.1" customHeight="1" x14ac:dyDescent="0.25">
      <c r="A46" s="64">
        <v>2727</v>
      </c>
      <c r="B46" s="69" t="s">
        <v>278</v>
      </c>
      <c r="C46" s="66">
        <v>74</v>
      </c>
      <c r="D46" s="66">
        <v>72</v>
      </c>
      <c r="E46" s="66">
        <v>68</v>
      </c>
      <c r="F46" s="66">
        <v>65</v>
      </c>
      <c r="G46" s="66">
        <v>62</v>
      </c>
      <c r="H46" s="66">
        <v>66</v>
      </c>
      <c r="I46" s="66">
        <v>68</v>
      </c>
      <c r="J46" s="37">
        <v>68</v>
      </c>
      <c r="K46" s="54">
        <v>55</v>
      </c>
      <c r="L46" s="54">
        <v>54</v>
      </c>
      <c r="M46" s="54">
        <v>48</v>
      </c>
      <c r="N46" s="54">
        <v>48</v>
      </c>
      <c r="O46" s="54">
        <v>45</v>
      </c>
      <c r="P46" s="54">
        <v>45</v>
      </c>
      <c r="Q46" s="54">
        <v>41</v>
      </c>
      <c r="R46" s="54">
        <f t="shared" si="0"/>
        <v>-4</v>
      </c>
      <c r="S46" s="55">
        <f t="shared" si="1"/>
        <v>-8.8888888888888906E-2</v>
      </c>
      <c r="T46" s="1"/>
    </row>
    <row r="47" spans="1:20" s="51" customFormat="1" ht="14.1" customHeight="1" x14ac:dyDescent="0.25">
      <c r="A47" s="64">
        <v>2724</v>
      </c>
      <c r="B47" s="69" t="s">
        <v>263</v>
      </c>
      <c r="C47" s="66">
        <v>22</v>
      </c>
      <c r="D47" s="66">
        <v>20</v>
      </c>
      <c r="E47" s="66">
        <v>20</v>
      </c>
      <c r="F47" s="66">
        <v>21</v>
      </c>
      <c r="G47" s="66">
        <v>18</v>
      </c>
      <c r="H47" s="66">
        <v>15</v>
      </c>
      <c r="I47" s="66">
        <v>14</v>
      </c>
      <c r="J47" s="37">
        <v>14</v>
      </c>
      <c r="K47" s="54">
        <v>13</v>
      </c>
      <c r="L47" s="54">
        <v>12</v>
      </c>
      <c r="M47" s="54">
        <v>10</v>
      </c>
      <c r="N47" s="54">
        <v>11</v>
      </c>
      <c r="O47" s="54">
        <v>11</v>
      </c>
      <c r="P47" s="54">
        <v>11</v>
      </c>
      <c r="Q47" s="54">
        <v>10</v>
      </c>
      <c r="R47" s="54">
        <f t="shared" si="0"/>
        <v>-1</v>
      </c>
      <c r="S47" s="55">
        <f t="shared" si="1"/>
        <v>-9.0909090909090939E-2</v>
      </c>
      <c r="T47" s="1"/>
    </row>
    <row r="48" spans="1:20" s="51" customFormat="1" ht="14.1" customHeight="1" x14ac:dyDescent="0.25">
      <c r="A48" s="64">
        <v>2762</v>
      </c>
      <c r="B48" s="67" t="s">
        <v>247</v>
      </c>
      <c r="C48" s="66">
        <v>30</v>
      </c>
      <c r="D48" s="66">
        <v>28</v>
      </c>
      <c r="E48" s="66">
        <v>29</v>
      </c>
      <c r="F48" s="66">
        <v>31</v>
      </c>
      <c r="G48" s="66">
        <v>28</v>
      </c>
      <c r="H48" s="66">
        <v>29</v>
      </c>
      <c r="I48" s="66">
        <v>29</v>
      </c>
      <c r="J48" s="37">
        <v>25</v>
      </c>
      <c r="K48" s="54">
        <v>25</v>
      </c>
      <c r="L48" s="54">
        <v>26</v>
      </c>
      <c r="M48" s="54">
        <v>28</v>
      </c>
      <c r="N48" s="54">
        <v>28</v>
      </c>
      <c r="O48" s="54">
        <v>35</v>
      </c>
      <c r="P48" s="54">
        <v>35</v>
      </c>
      <c r="Q48" s="54">
        <v>29</v>
      </c>
      <c r="R48" s="54">
        <f t="shared" si="0"/>
        <v>-6</v>
      </c>
      <c r="S48" s="55">
        <f t="shared" si="1"/>
        <v>-0.17142857142857137</v>
      </c>
      <c r="T48" s="1"/>
    </row>
    <row r="49" spans="1:25" s="51" customFormat="1" ht="14.1" customHeight="1" x14ac:dyDescent="0.25">
      <c r="A49" s="64">
        <v>2742</v>
      </c>
      <c r="B49" s="67" t="s">
        <v>266</v>
      </c>
      <c r="C49" s="66">
        <v>26</v>
      </c>
      <c r="D49" s="66">
        <v>28</v>
      </c>
      <c r="E49" s="66">
        <v>24</v>
      </c>
      <c r="F49" s="66">
        <v>24</v>
      </c>
      <c r="G49" s="66">
        <v>27</v>
      </c>
      <c r="H49" s="66">
        <v>25</v>
      </c>
      <c r="I49" s="66">
        <v>21</v>
      </c>
      <c r="J49" s="37">
        <v>15</v>
      </c>
      <c r="K49" s="54">
        <v>19</v>
      </c>
      <c r="L49" s="54">
        <v>19</v>
      </c>
      <c r="M49" s="54">
        <v>19</v>
      </c>
      <c r="N49" s="54">
        <v>23</v>
      </c>
      <c r="O49" s="54">
        <v>22</v>
      </c>
      <c r="P49" s="54">
        <v>22</v>
      </c>
      <c r="Q49" s="54">
        <v>17</v>
      </c>
      <c r="R49" s="54">
        <f t="shared" si="0"/>
        <v>-5</v>
      </c>
      <c r="S49" s="55">
        <f t="shared" si="1"/>
        <v>-0.22727272727272729</v>
      </c>
      <c r="T49" s="1"/>
    </row>
    <row r="50" spans="1:25" s="51" customFormat="1" ht="14.1" customHeight="1" x14ac:dyDescent="0.25">
      <c r="A50" s="64"/>
      <c r="B50" s="78"/>
      <c r="C50" s="66"/>
      <c r="D50" s="66"/>
      <c r="E50" s="66"/>
      <c r="F50" s="66"/>
      <c r="G50" s="66"/>
      <c r="H50" s="66"/>
      <c r="I50" s="66"/>
      <c r="J50" s="36"/>
      <c r="K50" s="54"/>
      <c r="L50" s="54"/>
      <c r="M50" s="54"/>
      <c r="N50" s="54"/>
      <c r="O50" s="54"/>
      <c r="P50" s="54"/>
      <c r="Q50" s="54"/>
      <c r="R50" s="54"/>
      <c r="S50" s="55"/>
      <c r="T50" s="1"/>
      <c r="V50" s="236"/>
      <c r="W50" s="236"/>
      <c r="X50" s="236"/>
      <c r="Y50" s="236"/>
    </row>
    <row r="51" spans="1:25" s="51" customFormat="1" ht="14.1" customHeight="1" x14ac:dyDescent="0.25">
      <c r="A51" s="64"/>
      <c r="B51" s="78"/>
      <c r="C51" s="66"/>
      <c r="D51" s="66"/>
      <c r="E51" s="66"/>
      <c r="F51" s="66"/>
      <c r="G51" s="66"/>
      <c r="H51" s="66"/>
      <c r="I51" s="66"/>
      <c r="J51" s="36"/>
      <c r="K51" s="54"/>
      <c r="L51" s="54"/>
      <c r="M51" s="54"/>
      <c r="N51" s="54"/>
      <c r="O51" s="54"/>
      <c r="P51" s="54"/>
      <c r="Q51" s="54"/>
      <c r="R51" s="54"/>
      <c r="S51" s="55"/>
      <c r="T51" s="1"/>
      <c r="V51" s="236"/>
      <c r="W51" s="236"/>
      <c r="X51" s="236"/>
      <c r="Y51" s="236"/>
    </row>
    <row r="52" spans="1:25" s="51" customFormat="1" ht="14.1" customHeight="1" x14ac:dyDescent="0.25">
      <c r="A52" s="64"/>
      <c r="B52" s="78"/>
      <c r="C52" s="66"/>
      <c r="D52" s="66"/>
      <c r="E52" s="66"/>
      <c r="F52" s="66"/>
      <c r="G52" s="66"/>
      <c r="H52" s="66"/>
      <c r="I52" s="66"/>
      <c r="J52" s="36"/>
      <c r="K52" s="54"/>
      <c r="L52" s="54"/>
      <c r="M52" s="54"/>
      <c r="N52" s="54"/>
      <c r="O52" s="54"/>
      <c r="P52" s="54"/>
      <c r="Q52" s="54"/>
      <c r="R52" s="54"/>
      <c r="S52" s="55"/>
      <c r="T52" s="1"/>
      <c r="V52" s="236"/>
      <c r="W52" s="236"/>
      <c r="X52" s="236"/>
      <c r="Y52" s="236"/>
    </row>
    <row r="53" spans="1:25" s="51" customFormat="1" ht="14.1" customHeight="1" x14ac:dyDescent="0.25">
      <c r="A53" s="64"/>
      <c r="B53" s="73" t="s">
        <v>297</v>
      </c>
      <c r="C53" s="66"/>
      <c r="D53" s="66"/>
      <c r="E53" s="66"/>
      <c r="F53" s="66"/>
      <c r="G53" s="66"/>
      <c r="H53" s="66"/>
      <c r="I53" s="66"/>
      <c r="J53" s="75"/>
      <c r="K53" s="74"/>
      <c r="L53" s="54"/>
      <c r="M53" s="54"/>
      <c r="N53" s="54"/>
      <c r="O53" s="54"/>
      <c r="P53" s="54"/>
      <c r="Q53" s="54"/>
      <c r="R53" s="54"/>
      <c r="S53" s="55"/>
      <c r="T53" s="1"/>
      <c r="V53" s="236"/>
      <c r="W53" s="236"/>
      <c r="X53" s="236"/>
      <c r="Y53" s="236"/>
    </row>
    <row r="54" spans="1:25" s="51" customFormat="1" ht="14.1" customHeight="1" x14ac:dyDescent="0.25">
      <c r="A54" s="64"/>
      <c r="B54" s="73" t="s">
        <v>304</v>
      </c>
      <c r="C54" s="66"/>
      <c r="D54" s="66"/>
      <c r="E54" s="66"/>
      <c r="F54" s="66"/>
      <c r="G54" s="66"/>
      <c r="H54" s="66"/>
      <c r="I54" s="66"/>
      <c r="J54" s="75"/>
      <c r="K54" s="74"/>
      <c r="L54" s="75"/>
      <c r="M54" s="75"/>
      <c r="N54" s="75"/>
      <c r="O54" s="75"/>
      <c r="P54" s="54"/>
      <c r="Q54" s="75"/>
      <c r="R54" s="54"/>
      <c r="S54" s="55"/>
      <c r="T54" s="1"/>
      <c r="V54" s="236"/>
      <c r="W54" s="236"/>
      <c r="X54" s="236"/>
      <c r="Y54" s="236"/>
    </row>
    <row r="55" spans="1:25" s="51" customFormat="1" ht="14.1" customHeight="1" x14ac:dyDescent="0.25">
      <c r="A55" s="64"/>
      <c r="B55" s="73" t="s">
        <v>298</v>
      </c>
      <c r="C55" s="66"/>
      <c r="D55" s="66"/>
      <c r="E55" s="66"/>
      <c r="F55" s="66"/>
      <c r="G55" s="66"/>
      <c r="H55" s="66"/>
      <c r="I55" s="66"/>
      <c r="J55" s="75"/>
      <c r="K55" s="74"/>
      <c r="L55" s="54"/>
      <c r="M55" s="54"/>
      <c r="N55" s="54"/>
      <c r="O55" s="54"/>
      <c r="P55" s="54"/>
      <c r="Q55" s="54"/>
      <c r="R55" s="54"/>
      <c r="S55" s="55"/>
      <c r="T55" s="1"/>
      <c r="V55" s="236"/>
      <c r="W55" s="236"/>
      <c r="X55" s="236"/>
      <c r="Y55" s="236"/>
    </row>
    <row r="56" spans="1:25" s="51" customFormat="1" ht="14.1" customHeight="1" x14ac:dyDescent="0.25">
      <c r="A56" s="64">
        <v>2729</v>
      </c>
      <c r="B56" s="73" t="s">
        <v>264</v>
      </c>
      <c r="C56" s="66">
        <v>25</v>
      </c>
      <c r="D56" s="66">
        <v>21</v>
      </c>
      <c r="E56" s="66">
        <v>22</v>
      </c>
      <c r="F56" s="66">
        <v>19</v>
      </c>
      <c r="G56" s="66">
        <v>14</v>
      </c>
      <c r="H56" s="66">
        <v>13</v>
      </c>
      <c r="I56" s="66">
        <v>12</v>
      </c>
      <c r="J56" s="75">
        <v>18</v>
      </c>
      <c r="K56" s="74">
        <v>17</v>
      </c>
      <c r="L56" s="54">
        <v>17</v>
      </c>
      <c r="M56" s="54">
        <v>17</v>
      </c>
      <c r="N56" s="54">
        <v>14</v>
      </c>
      <c r="O56" s="54">
        <v>10</v>
      </c>
      <c r="P56" s="54">
        <v>0</v>
      </c>
      <c r="Q56" s="54"/>
      <c r="R56" s="54"/>
      <c r="S56" s="55"/>
      <c r="T56" s="1" t="s">
        <v>1619</v>
      </c>
      <c r="V56" s="236"/>
      <c r="W56" s="236"/>
      <c r="X56" s="236"/>
      <c r="Y56" s="236"/>
    </row>
    <row r="57" spans="1:25" ht="15" x14ac:dyDescent="0.25">
      <c r="A57" s="44">
        <v>82984</v>
      </c>
      <c r="B57" s="307" t="s">
        <v>276</v>
      </c>
      <c r="C57" s="1">
        <v>36</v>
      </c>
      <c r="D57" s="1">
        <v>34</v>
      </c>
      <c r="E57" s="1">
        <v>29</v>
      </c>
      <c r="F57" s="1">
        <v>28</v>
      </c>
      <c r="G57" s="1">
        <v>25</v>
      </c>
      <c r="H57" s="1">
        <v>21</v>
      </c>
      <c r="I57" s="1">
        <v>21</v>
      </c>
      <c r="J57" s="1">
        <v>20</v>
      </c>
      <c r="K57" s="1">
        <v>22</v>
      </c>
      <c r="L57" s="1">
        <v>22</v>
      </c>
      <c r="M57" s="1">
        <v>19</v>
      </c>
      <c r="N57" s="1">
        <v>17</v>
      </c>
      <c r="O57" s="1">
        <v>0</v>
      </c>
      <c r="P57" s="54">
        <v>0</v>
      </c>
      <c r="R57" s="54"/>
    </row>
    <row r="58" spans="1:25" s="51" customFormat="1" ht="14.1" customHeight="1" x14ac:dyDescent="0.25">
      <c r="A58" s="64"/>
      <c r="B58" s="73" t="s">
        <v>295</v>
      </c>
      <c r="C58" s="66"/>
      <c r="D58" s="66"/>
      <c r="E58" s="66"/>
      <c r="F58" s="66"/>
      <c r="G58" s="66"/>
      <c r="H58" s="66"/>
      <c r="I58" s="66"/>
      <c r="J58" s="75"/>
      <c r="K58" s="74"/>
      <c r="L58" s="54"/>
      <c r="M58" s="54"/>
      <c r="N58" s="54"/>
      <c r="O58" s="54"/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4.1" customHeight="1" x14ac:dyDescent="0.25">
      <c r="A59" s="64"/>
      <c r="B59" s="73" t="s">
        <v>305</v>
      </c>
      <c r="C59" s="66"/>
      <c r="D59" s="66"/>
      <c r="E59" s="66"/>
      <c r="F59" s="66"/>
      <c r="G59" s="66"/>
      <c r="H59" s="66"/>
      <c r="I59" s="66"/>
      <c r="J59" s="75"/>
      <c r="K59" s="74"/>
      <c r="L59" s="75"/>
      <c r="M59" s="75"/>
      <c r="N59" s="75"/>
      <c r="O59" s="75"/>
      <c r="P59" s="75"/>
      <c r="Q59" s="75"/>
      <c r="R59" s="54"/>
      <c r="S59" s="55"/>
      <c r="T59" s="1"/>
      <c r="V59" s="236"/>
      <c r="W59" s="236"/>
      <c r="X59" s="236"/>
      <c r="Y59" s="236"/>
    </row>
    <row r="60" spans="1:25" s="51" customFormat="1" ht="14.1" customHeight="1" x14ac:dyDescent="0.25">
      <c r="A60" s="64"/>
      <c r="B60" s="73" t="s">
        <v>309</v>
      </c>
      <c r="C60" s="66"/>
      <c r="D60" s="66"/>
      <c r="E60" s="66"/>
      <c r="F60" s="66"/>
      <c r="G60" s="66"/>
      <c r="H60" s="66"/>
      <c r="I60" s="66"/>
      <c r="J60" s="75"/>
      <c r="K60" s="74"/>
      <c r="L60" s="75"/>
      <c r="M60" s="75"/>
      <c r="N60" s="75"/>
      <c r="O60" s="75"/>
      <c r="P60" s="75"/>
      <c r="Q60" s="75"/>
      <c r="R60" s="54"/>
      <c r="S60" s="55"/>
      <c r="T60" s="1"/>
    </row>
    <row r="61" spans="1:25" s="51" customFormat="1" ht="14.1" customHeight="1" x14ac:dyDescent="0.25">
      <c r="A61" s="64"/>
      <c r="B61" s="73" t="s">
        <v>306</v>
      </c>
      <c r="C61" s="66"/>
      <c r="D61" s="66"/>
      <c r="E61" s="66"/>
      <c r="F61" s="66"/>
      <c r="G61" s="66"/>
      <c r="H61" s="66"/>
      <c r="I61" s="66"/>
      <c r="J61" s="75"/>
      <c r="K61" s="74"/>
      <c r="L61" s="35"/>
      <c r="M61" s="35"/>
      <c r="N61" s="35"/>
      <c r="O61" s="35"/>
      <c r="P61" s="35"/>
      <c r="Q61" s="35"/>
      <c r="R61" s="54"/>
      <c r="S61" s="55"/>
      <c r="T61" s="1"/>
    </row>
    <row r="62" spans="1:25" s="51" customFormat="1" ht="14.1" customHeight="1" x14ac:dyDescent="0.25">
      <c r="A62" s="64">
        <v>2737</v>
      </c>
      <c r="B62" s="73" t="s">
        <v>265</v>
      </c>
      <c r="C62" s="66">
        <v>64</v>
      </c>
      <c r="D62" s="66">
        <v>63</v>
      </c>
      <c r="E62" s="66">
        <v>66</v>
      </c>
      <c r="F62" s="66">
        <v>62</v>
      </c>
      <c r="G62" s="66">
        <v>63</v>
      </c>
      <c r="H62" s="66">
        <v>65</v>
      </c>
      <c r="I62" s="66">
        <v>65</v>
      </c>
      <c r="J62" s="75">
        <v>56</v>
      </c>
      <c r="K62" s="74">
        <v>55</v>
      </c>
      <c r="L62" s="35">
        <v>56</v>
      </c>
      <c r="M62" s="35">
        <v>49</v>
      </c>
      <c r="N62" s="35">
        <v>46</v>
      </c>
      <c r="O62" s="35">
        <v>41</v>
      </c>
      <c r="P62" s="54">
        <v>0</v>
      </c>
      <c r="Q62" s="35"/>
      <c r="R62" s="54"/>
      <c r="S62" s="55"/>
      <c r="T62" s="1" t="s">
        <v>1651</v>
      </c>
    </row>
    <row r="63" spans="1:25" s="51" customFormat="1" ht="14.1" customHeight="1" x14ac:dyDescent="0.25">
      <c r="A63" s="64">
        <v>2743</v>
      </c>
      <c r="B63" s="73" t="s">
        <v>291</v>
      </c>
      <c r="C63" s="66">
        <v>42</v>
      </c>
      <c r="D63" s="66">
        <v>41</v>
      </c>
      <c r="E63" s="66">
        <v>34</v>
      </c>
      <c r="F63" s="66">
        <v>28</v>
      </c>
      <c r="G63" s="66">
        <v>25</v>
      </c>
      <c r="H63" s="66">
        <v>24</v>
      </c>
      <c r="I63" s="66">
        <v>14</v>
      </c>
      <c r="J63" s="75">
        <v>14</v>
      </c>
      <c r="K63" s="74">
        <v>16</v>
      </c>
      <c r="L63" s="35">
        <v>16</v>
      </c>
      <c r="M63" s="35">
        <v>14</v>
      </c>
      <c r="N63" s="35">
        <v>14</v>
      </c>
      <c r="O63" s="35">
        <v>0</v>
      </c>
      <c r="P63" s="54">
        <v>0</v>
      </c>
      <c r="Q63" s="35"/>
      <c r="R63" s="54"/>
      <c r="S63" s="55"/>
      <c r="T63" s="1"/>
    </row>
    <row r="64" spans="1:25" s="51" customFormat="1" ht="14.1" customHeight="1" x14ac:dyDescent="0.25">
      <c r="A64" s="64"/>
      <c r="B64" s="73" t="s">
        <v>296</v>
      </c>
      <c r="C64" s="66"/>
      <c r="D64" s="66"/>
      <c r="E64" s="66"/>
      <c r="F64" s="66"/>
      <c r="G64" s="66"/>
      <c r="H64" s="66"/>
      <c r="I64" s="66"/>
      <c r="J64" s="75"/>
      <c r="K64" s="74"/>
      <c r="L64" s="54"/>
      <c r="M64" s="54"/>
      <c r="N64" s="54"/>
      <c r="O64" s="54"/>
      <c r="P64" s="54"/>
      <c r="Q64" s="54"/>
      <c r="R64" s="54"/>
      <c r="S64" s="55"/>
      <c r="T64" s="1"/>
    </row>
    <row r="65" spans="1:20" s="51" customFormat="1" ht="14.1" customHeight="1" x14ac:dyDescent="0.25">
      <c r="A65" s="64">
        <v>2748</v>
      </c>
      <c r="B65" s="73" t="s">
        <v>269</v>
      </c>
      <c r="C65" s="66">
        <v>19</v>
      </c>
      <c r="D65" s="66">
        <v>17</v>
      </c>
      <c r="E65" s="66">
        <v>19</v>
      </c>
      <c r="F65" s="66">
        <v>23</v>
      </c>
      <c r="G65" s="66">
        <v>25</v>
      </c>
      <c r="H65" s="66">
        <v>21</v>
      </c>
      <c r="I65" s="66">
        <v>23</v>
      </c>
      <c r="J65" s="75">
        <v>19</v>
      </c>
      <c r="K65" s="74">
        <v>17</v>
      </c>
      <c r="L65" s="54">
        <v>17</v>
      </c>
      <c r="M65" s="54">
        <v>14</v>
      </c>
      <c r="N65" s="54">
        <v>13</v>
      </c>
      <c r="O65" s="54">
        <v>12</v>
      </c>
      <c r="P65" s="54">
        <v>11</v>
      </c>
      <c r="Q65" s="54">
        <v>0</v>
      </c>
      <c r="R65" s="54">
        <v>-11</v>
      </c>
      <c r="S65" s="55"/>
      <c r="T65" s="1" t="s">
        <v>1675</v>
      </c>
    </row>
    <row r="66" spans="1:20" s="51" customFormat="1" ht="14.1" customHeight="1" x14ac:dyDescent="0.25">
      <c r="A66" s="64">
        <v>2750</v>
      </c>
      <c r="B66" s="73" t="s">
        <v>248</v>
      </c>
      <c r="C66" s="66">
        <v>20</v>
      </c>
      <c r="D66" s="66">
        <v>16</v>
      </c>
      <c r="E66" s="66">
        <v>18</v>
      </c>
      <c r="F66" s="66">
        <v>23</v>
      </c>
      <c r="G66" s="66">
        <v>23</v>
      </c>
      <c r="H66" s="66">
        <v>22</v>
      </c>
      <c r="I66" s="66">
        <v>21</v>
      </c>
      <c r="J66" s="75">
        <v>16</v>
      </c>
      <c r="K66" s="74">
        <v>9</v>
      </c>
      <c r="L66" s="54">
        <v>8</v>
      </c>
      <c r="M66" s="54">
        <v>8</v>
      </c>
      <c r="N66" s="54">
        <v>11</v>
      </c>
      <c r="O66" s="54">
        <v>11</v>
      </c>
      <c r="P66" s="54">
        <v>0</v>
      </c>
      <c r="Q66" s="54">
        <v>0</v>
      </c>
      <c r="R66" s="54">
        <v>0</v>
      </c>
      <c r="S66" s="55"/>
      <c r="T66" s="1"/>
    </row>
    <row r="67" spans="1:20" s="51" customFormat="1" ht="14.1" customHeight="1" x14ac:dyDescent="0.25">
      <c r="A67" s="64"/>
      <c r="B67" s="73" t="s">
        <v>307</v>
      </c>
      <c r="C67" s="66"/>
      <c r="D67" s="66"/>
      <c r="E67" s="66"/>
      <c r="F67" s="66"/>
      <c r="G67" s="66"/>
      <c r="H67" s="66"/>
      <c r="I67" s="66"/>
      <c r="J67" s="75"/>
      <c r="K67" s="74"/>
      <c r="L67" s="54"/>
      <c r="M67" s="54"/>
      <c r="N67" s="54"/>
      <c r="O67" s="54"/>
      <c r="P67" s="54"/>
      <c r="Q67" s="54"/>
      <c r="R67" s="54"/>
      <c r="S67" s="55"/>
      <c r="T67" s="1"/>
    </row>
    <row r="68" spans="1:20" s="51" customFormat="1" ht="14.1" customHeight="1" x14ac:dyDescent="0.25">
      <c r="A68" s="64">
        <v>28193</v>
      </c>
      <c r="B68" s="73" t="s">
        <v>1563</v>
      </c>
      <c r="C68" s="66">
        <v>11</v>
      </c>
      <c r="D68" s="66">
        <v>10</v>
      </c>
      <c r="E68" s="66">
        <v>10</v>
      </c>
      <c r="F68" s="66">
        <v>12</v>
      </c>
      <c r="G68" s="66">
        <v>8</v>
      </c>
      <c r="H68" s="66">
        <v>7</v>
      </c>
      <c r="I68" s="66">
        <v>16</v>
      </c>
      <c r="J68" s="75">
        <v>11</v>
      </c>
      <c r="K68" s="74">
        <v>12</v>
      </c>
      <c r="L68" s="54">
        <v>11</v>
      </c>
      <c r="M68" s="54">
        <v>8</v>
      </c>
      <c r="N68" s="54">
        <v>9</v>
      </c>
      <c r="O68" s="54">
        <v>4</v>
      </c>
      <c r="P68" s="54">
        <v>0</v>
      </c>
      <c r="Q68" s="54"/>
      <c r="R68" s="54"/>
      <c r="S68" s="55"/>
      <c r="T68" s="1" t="s">
        <v>1628</v>
      </c>
    </row>
    <row r="69" spans="1:20" s="51" customFormat="1" ht="14.1" customHeight="1" x14ac:dyDescent="0.25">
      <c r="A69" s="64"/>
      <c r="B69" s="73" t="s">
        <v>308</v>
      </c>
      <c r="C69" s="66"/>
      <c r="D69" s="66"/>
      <c r="E69" s="66"/>
      <c r="F69" s="66"/>
      <c r="G69" s="66"/>
      <c r="H69" s="66"/>
      <c r="I69" s="66"/>
      <c r="J69" s="74"/>
      <c r="K69" s="74"/>
      <c r="L69" s="75"/>
      <c r="M69" s="75"/>
      <c r="N69" s="75"/>
      <c r="O69" s="75"/>
      <c r="P69" s="75"/>
      <c r="Q69" s="75"/>
      <c r="R69" s="54"/>
      <c r="S69" s="55"/>
      <c r="T69" s="1"/>
    </row>
    <row r="70" spans="1:20" s="51" customFormat="1" ht="14.1" customHeight="1" x14ac:dyDescent="0.25">
      <c r="A70" s="64"/>
      <c r="B70" s="73" t="s">
        <v>609</v>
      </c>
      <c r="C70" s="66"/>
      <c r="D70" s="66"/>
      <c r="E70" s="66"/>
      <c r="F70" s="66"/>
      <c r="G70" s="66"/>
      <c r="H70" s="66"/>
      <c r="I70" s="66"/>
      <c r="J70" s="74"/>
      <c r="K70" s="74"/>
      <c r="L70" s="54"/>
      <c r="M70" s="54"/>
      <c r="N70" s="54"/>
      <c r="O70" s="54"/>
      <c r="P70" s="54"/>
      <c r="Q70" s="54"/>
      <c r="R70" s="54"/>
      <c r="S70" s="55"/>
      <c r="T70" s="1"/>
    </row>
    <row r="71" spans="1:20" s="51" customFormat="1" ht="14.1" customHeight="1" x14ac:dyDescent="0.25">
      <c r="A71" s="64"/>
      <c r="B71" s="73" t="s">
        <v>299</v>
      </c>
      <c r="C71" s="66"/>
      <c r="D71" s="66"/>
      <c r="E71" s="66"/>
      <c r="F71" s="66"/>
      <c r="G71" s="66"/>
      <c r="H71" s="66"/>
      <c r="I71" s="66"/>
      <c r="J71" s="74"/>
      <c r="K71" s="74"/>
      <c r="L71" s="54"/>
      <c r="M71" s="54"/>
      <c r="N71" s="54"/>
      <c r="O71" s="54"/>
      <c r="P71" s="54"/>
      <c r="Q71" s="54"/>
      <c r="R71" s="54"/>
      <c r="S71" s="55"/>
      <c r="T71" s="1"/>
    </row>
    <row r="72" spans="1:20" s="51" customFormat="1" ht="14.1" customHeight="1" x14ac:dyDescent="0.25">
      <c r="A72" s="64"/>
      <c r="B72" s="73" t="s">
        <v>300</v>
      </c>
      <c r="C72" s="66"/>
      <c r="D72" s="66"/>
      <c r="E72" s="66"/>
      <c r="F72" s="66"/>
      <c r="G72" s="66"/>
      <c r="H72" s="66"/>
      <c r="I72" s="66"/>
      <c r="J72" s="66"/>
      <c r="K72" s="74"/>
      <c r="L72" s="75"/>
      <c r="M72" s="75"/>
      <c r="N72" s="75"/>
      <c r="O72" s="75"/>
      <c r="P72" s="75"/>
      <c r="Q72" s="75"/>
      <c r="R72" s="54"/>
      <c r="S72" s="55"/>
      <c r="T72" s="1"/>
    </row>
    <row r="73" spans="1:20" s="51" customFormat="1" ht="14.1" customHeight="1" x14ac:dyDescent="0.25">
      <c r="A73" s="64"/>
      <c r="B73" s="73" t="s">
        <v>301</v>
      </c>
      <c r="C73" s="66"/>
      <c r="D73" s="66"/>
      <c r="E73" s="66"/>
      <c r="F73" s="66"/>
      <c r="G73" s="66"/>
      <c r="H73" s="66"/>
      <c r="I73" s="66"/>
      <c r="J73" s="66"/>
      <c r="K73" s="74"/>
      <c r="L73" s="75"/>
      <c r="M73" s="75"/>
      <c r="N73" s="75"/>
      <c r="O73" s="75"/>
      <c r="P73" s="75"/>
      <c r="Q73" s="75"/>
      <c r="R73" s="54"/>
      <c r="S73" s="55"/>
      <c r="T73" s="1"/>
    </row>
    <row r="74" spans="1:20" s="51" customFormat="1" ht="14.1" customHeight="1" x14ac:dyDescent="0.25">
      <c r="A74" s="64"/>
      <c r="B74" s="73" t="s">
        <v>302</v>
      </c>
      <c r="C74" s="66"/>
      <c r="D74" s="66"/>
      <c r="E74" s="66"/>
      <c r="F74" s="66"/>
      <c r="G74" s="66"/>
      <c r="H74" s="66"/>
      <c r="I74" s="66"/>
      <c r="J74" s="66"/>
      <c r="K74" s="74"/>
      <c r="L74" s="75"/>
      <c r="M74" s="75"/>
      <c r="N74" s="75"/>
      <c r="O74" s="75"/>
      <c r="P74" s="75"/>
      <c r="Q74" s="75"/>
      <c r="R74" s="54"/>
      <c r="S74" s="55"/>
      <c r="T74" s="1"/>
    </row>
    <row r="75" spans="1:20" s="51" customFormat="1" ht="14.1" customHeight="1" x14ac:dyDescent="0.25">
      <c r="A75" s="64"/>
      <c r="B75" s="73" t="s">
        <v>303</v>
      </c>
      <c r="C75" s="66"/>
      <c r="D75" s="66"/>
      <c r="E75" s="66"/>
      <c r="F75" s="66"/>
      <c r="G75" s="66"/>
      <c r="H75" s="66"/>
      <c r="I75" s="66"/>
      <c r="J75" s="66"/>
      <c r="K75" s="74"/>
      <c r="L75" s="75"/>
      <c r="M75" s="75"/>
      <c r="N75" s="75"/>
      <c r="O75" s="75"/>
      <c r="P75" s="75"/>
      <c r="Q75" s="75"/>
      <c r="R75" s="54"/>
      <c r="S75" s="55"/>
      <c r="T75" s="1"/>
    </row>
    <row r="76" spans="1:20" s="51" customFormat="1" ht="14.1" customHeight="1" x14ac:dyDescent="0.25">
      <c r="A76" s="77"/>
      <c r="B76" s="78"/>
      <c r="C76" s="74"/>
      <c r="D76" s="74"/>
      <c r="E76" s="74"/>
      <c r="F76" s="74"/>
      <c r="G76" s="74"/>
      <c r="H76" s="74"/>
      <c r="I76" s="74"/>
      <c r="J76" s="74"/>
      <c r="K76" s="74"/>
      <c r="L76" s="54"/>
      <c r="M76" s="54"/>
      <c r="N76" s="54"/>
      <c r="O76" s="54"/>
      <c r="P76" s="54"/>
      <c r="Q76" s="54"/>
      <c r="R76" s="54"/>
      <c r="S76" s="50"/>
      <c r="T76" s="1"/>
    </row>
    <row r="77" spans="1:20" s="51" customFormat="1" ht="14.1" customHeight="1" x14ac:dyDescent="0.25">
      <c r="A77" s="77"/>
      <c r="B77" s="78" t="s">
        <v>1476</v>
      </c>
      <c r="C77" s="74">
        <f>SUM(C3:C64)</f>
        <v>2958</v>
      </c>
      <c r="D77" s="57">
        <f>SUM(D$3:D76)</f>
        <v>2955</v>
      </c>
      <c r="E77" s="57">
        <f>SUM(E$3:E76)</f>
        <v>2886</v>
      </c>
      <c r="F77" s="57">
        <f>SUM(F$3:F76)</f>
        <v>2878</v>
      </c>
      <c r="G77" s="57">
        <f>SUM(G$3:G76)</f>
        <v>2887</v>
      </c>
      <c r="H77" s="57">
        <f>SUM(H$3:H76)</f>
        <v>2836</v>
      </c>
      <c r="I77" s="57">
        <f>SUM(I$3:I76)</f>
        <v>2771</v>
      </c>
      <c r="J77" s="57">
        <f>SUM(J$3:J76)</f>
        <v>2751</v>
      </c>
      <c r="K77" s="57">
        <f>SUM(K$3:K76)</f>
        <v>2698</v>
      </c>
      <c r="L77" s="57">
        <f>SUM(L$3:L76)</f>
        <v>2563</v>
      </c>
      <c r="M77" s="57">
        <f>SUM(M$3:M76)</f>
        <v>2416</v>
      </c>
      <c r="N77" s="57">
        <v>2351</v>
      </c>
      <c r="O77" s="57">
        <v>2289</v>
      </c>
      <c r="P77" s="57">
        <f>SUM(P$3:P76)</f>
        <v>2226</v>
      </c>
      <c r="Q77" s="57">
        <f>SUM(Q$3:Q76)</f>
        <v>2224</v>
      </c>
      <c r="R77" s="74">
        <f>SUM(R$3:R76)</f>
        <v>-2</v>
      </c>
      <c r="S77" s="55">
        <f>(Q77/P77)-1</f>
        <v>-8.9847259658581979E-4</v>
      </c>
      <c r="T77" s="1"/>
    </row>
    <row r="78" spans="1:20" s="51" customFormat="1" ht="14.1" customHeight="1" x14ac:dyDescent="0.25">
      <c r="A78" s="77"/>
      <c r="B78" s="78"/>
      <c r="C78" s="74"/>
      <c r="D78" s="54">
        <f t="shared" ref="D78:L78" si="2">D77-C77</f>
        <v>-3</v>
      </c>
      <c r="E78" s="54">
        <f t="shared" si="2"/>
        <v>-69</v>
      </c>
      <c r="F78" s="54">
        <f t="shared" si="2"/>
        <v>-8</v>
      </c>
      <c r="G78" s="54">
        <f t="shared" si="2"/>
        <v>9</v>
      </c>
      <c r="H78" s="54">
        <f t="shared" si="2"/>
        <v>-51</v>
      </c>
      <c r="I78" s="54">
        <f t="shared" si="2"/>
        <v>-65</v>
      </c>
      <c r="J78" s="54">
        <f t="shared" si="2"/>
        <v>-20</v>
      </c>
      <c r="K78" s="54">
        <f t="shared" si="2"/>
        <v>-53</v>
      </c>
      <c r="L78" s="54">
        <f t="shared" si="2"/>
        <v>-135</v>
      </c>
      <c r="M78" s="54">
        <f>M77-L77</f>
        <v>-147</v>
      </c>
      <c r="N78" s="54">
        <f>N77-M77</f>
        <v>-65</v>
      </c>
      <c r="O78" s="54">
        <v>-62</v>
      </c>
      <c r="P78" s="54">
        <f>P77-O77</f>
        <v>-63</v>
      </c>
      <c r="Q78" s="54">
        <f>Q77-P77</f>
        <v>-2</v>
      </c>
      <c r="R78" s="54"/>
      <c r="S78" s="50"/>
      <c r="T78" s="1"/>
    </row>
    <row r="79" spans="1:20" s="51" customFormat="1" ht="14.1" customHeight="1" x14ac:dyDescent="0.25">
      <c r="A79" s="77"/>
      <c r="B79" s="151" t="s">
        <v>1407</v>
      </c>
      <c r="C79" s="74"/>
      <c r="D79" s="74"/>
      <c r="E79" s="74"/>
      <c r="F79" s="74"/>
      <c r="G79" s="74"/>
      <c r="H79" s="74"/>
      <c r="I79" s="74"/>
      <c r="J79" s="74"/>
      <c r="K79" s="74"/>
      <c r="L79" s="54"/>
      <c r="M79" s="54"/>
      <c r="N79" s="54"/>
      <c r="O79" s="54"/>
      <c r="P79" s="54"/>
      <c r="Q79" s="54"/>
      <c r="R79" s="54"/>
      <c r="S79" s="50"/>
      <c r="T79" s="1"/>
    </row>
    <row r="80" spans="1:20" s="51" customFormat="1" ht="14.1" customHeight="1" x14ac:dyDescent="0.25">
      <c r="A80" s="77"/>
      <c r="B80" s="345" t="s">
        <v>1408</v>
      </c>
      <c r="C80" s="74"/>
      <c r="D80" s="74"/>
      <c r="E80" s="74"/>
      <c r="F80" s="74"/>
      <c r="G80" s="74"/>
      <c r="H80" s="74"/>
      <c r="I80" s="74"/>
      <c r="J80" s="74"/>
      <c r="K80" s="74"/>
      <c r="L80" s="54"/>
      <c r="M80" s="54"/>
      <c r="N80" s="54"/>
      <c r="O80" s="54"/>
      <c r="P80" s="54"/>
      <c r="Q80" s="54"/>
      <c r="R80" s="54"/>
      <c r="S80" s="50"/>
      <c r="T80" s="1"/>
    </row>
    <row r="81" spans="1:20" s="51" customFormat="1" ht="14.1" customHeight="1" x14ac:dyDescent="0.25">
      <c r="A81" s="50"/>
      <c r="B81" s="346" t="s">
        <v>1409</v>
      </c>
      <c r="C81" s="58"/>
      <c r="D81" s="58"/>
      <c r="E81" s="58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0"/>
      <c r="T81" s="1"/>
    </row>
    <row r="82" spans="1:20" s="51" customFormat="1" ht="14.1" customHeight="1" x14ac:dyDescent="0.25">
      <c r="A82" s="50"/>
      <c r="B82" s="347" t="s">
        <v>1410</v>
      </c>
      <c r="C82" s="58"/>
      <c r="D82" s="58"/>
      <c r="E82" s="58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0"/>
      <c r="T82" s="1"/>
    </row>
    <row r="83" spans="1:20" s="51" customFormat="1" ht="14.1" customHeight="1" x14ac:dyDescent="0.25">
      <c r="A83" s="50"/>
      <c r="B83" s="348" t="s">
        <v>1411</v>
      </c>
      <c r="C83" s="58"/>
      <c r="D83" s="58"/>
      <c r="E83" s="58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0"/>
      <c r="T83" s="1"/>
    </row>
    <row r="84" spans="1:20" s="51" customFormat="1" ht="14.1" customHeight="1" x14ac:dyDescent="0.25">
      <c r="A84" s="50"/>
      <c r="B84" s="349" t="s">
        <v>1412</v>
      </c>
      <c r="C84" s="58"/>
      <c r="D84" s="58"/>
      <c r="E84" s="58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0"/>
      <c r="T84" s="1"/>
    </row>
    <row r="85" spans="1:20" s="51" customFormat="1" ht="14.1" customHeight="1" x14ac:dyDescent="0.25">
      <c r="A85" s="50"/>
      <c r="B85" s="230" t="s">
        <v>1520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0"/>
      <c r="T85" s="1"/>
    </row>
    <row r="86" spans="1:20" ht="14.1" customHeight="1" x14ac:dyDescent="0.2">
      <c r="B86" s="353" t="s">
        <v>1623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1:20" ht="14.1" customHeight="1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T87" s="1"/>
    </row>
    <row r="88" spans="1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T88" s="1"/>
    </row>
    <row r="89" spans="1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T89" s="1"/>
    </row>
    <row r="90" spans="1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T90" s="1"/>
    </row>
    <row r="91" spans="1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T91" s="1"/>
    </row>
    <row r="92" spans="1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T92" s="1"/>
    </row>
    <row r="93" spans="1:20" s="51" customFormat="1" ht="15" x14ac:dyDescent="0.25">
      <c r="A93" s="50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0"/>
      <c r="T93" s="46"/>
    </row>
    <row r="94" spans="1:20" s="51" customFormat="1" ht="15" x14ac:dyDescent="0.25">
      <c r="A94" s="50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0"/>
      <c r="T94" s="46"/>
    </row>
    <row r="95" spans="1:20" s="51" customFormat="1" ht="15" x14ac:dyDescent="0.25">
      <c r="A95" s="50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0"/>
      <c r="T95" s="46"/>
    </row>
    <row r="96" spans="1:20" s="51" customFormat="1" ht="15" x14ac:dyDescent="0.25">
      <c r="A96" s="50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0"/>
      <c r="T96" s="46"/>
    </row>
    <row r="97" spans="1:20" s="51" customFormat="1" ht="15" x14ac:dyDescent="0.25">
      <c r="A97" s="50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0"/>
      <c r="T97" s="46"/>
    </row>
    <row r="98" spans="1:20" s="51" customFormat="1" ht="15" x14ac:dyDescent="0.25">
      <c r="A98" s="50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46"/>
    </row>
    <row r="99" spans="1:20" s="51" customFormat="1" ht="15" x14ac:dyDescent="0.25">
      <c r="A99" s="5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0"/>
      <c r="T99" s="46"/>
    </row>
    <row r="100" spans="1:20" s="51" customFormat="1" ht="15" x14ac:dyDescent="0.25">
      <c r="A100" s="50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46"/>
    </row>
    <row r="101" spans="1:20" s="51" customFormat="1" ht="15" x14ac:dyDescent="0.25">
      <c r="A101" s="50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46"/>
    </row>
    <row r="102" spans="1:20" s="51" customFormat="1" ht="15" x14ac:dyDescent="0.25">
      <c r="A102" s="50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46"/>
    </row>
    <row r="103" spans="1:20" s="51" customFormat="1" ht="15" x14ac:dyDescent="0.25">
      <c r="A103" s="50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46"/>
    </row>
    <row r="104" spans="1:20" s="51" customFormat="1" ht="15" x14ac:dyDescent="0.25">
      <c r="A104" s="50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46"/>
    </row>
    <row r="105" spans="1:20" s="51" customFormat="1" ht="15" x14ac:dyDescent="0.25">
      <c r="A105" s="50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46"/>
    </row>
    <row r="106" spans="1:20" s="51" customFormat="1" ht="15" x14ac:dyDescent="0.25">
      <c r="A106" s="50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46"/>
    </row>
    <row r="107" spans="1:20" s="51" customFormat="1" ht="15" x14ac:dyDescent="0.25">
      <c r="A107" s="50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46"/>
    </row>
    <row r="108" spans="1:20" s="51" customFormat="1" ht="15" x14ac:dyDescent="0.25">
      <c r="A108" s="50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0"/>
      <c r="T108" s="46"/>
    </row>
    <row r="109" spans="1:20" s="51" customFormat="1" ht="15" x14ac:dyDescent="0.25">
      <c r="A109" s="50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0"/>
      <c r="T109" s="46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</sheetData>
  <mergeCells count="1">
    <mergeCell ref="R1:S1"/>
  </mergeCells>
  <phoneticPr fontId="4" type="noConversion"/>
  <conditionalFormatting sqref="A3:A49">
    <cfRule type="expression" dxfId="40" priority="6">
      <formula>S3&lt;-0.0999</formula>
    </cfRule>
    <cfRule type="expression" dxfId="39" priority="8">
      <formula>Q3&lt;20</formula>
    </cfRule>
  </conditionalFormatting>
  <conditionalFormatting sqref="B3:B49">
    <cfRule type="expression" dxfId="38" priority="13">
      <formula>R3&lt;0</formula>
    </cfRule>
    <cfRule type="expression" dxfId="37" priority="14">
      <formula>R3=0</formula>
    </cfRule>
    <cfRule type="expression" dxfId="36" priority="15">
      <formula>R3&gt;0</formula>
    </cfRule>
  </conditionalFormatting>
  <conditionalFormatting sqref="D77:Q77">
    <cfRule type="expression" dxfId="35" priority="10">
      <formula>D78&lt;0</formula>
    </cfRule>
    <cfRule type="expression" dxfId="34" priority="11">
      <formula>D78=0</formula>
    </cfRule>
    <cfRule type="expression" dxfId="33" priority="12">
      <formula>D78&gt;0</formula>
    </cfRule>
  </conditionalFormatting>
  <conditionalFormatting sqref="Q3:Q49">
    <cfRule type="expression" dxfId="32" priority="5">
      <formula>Q3&lt;20</formula>
    </cfRule>
  </conditionalFormatting>
  <conditionalFormatting sqref="S3:S49">
    <cfRule type="expression" dxfId="31" priority="7">
      <formula>S3&lt;-0.0999</formula>
    </cfRule>
  </conditionalFormatting>
  <printOptions gridLines="1"/>
  <pageMargins left="0.45" right="0.45" top="0.75" bottom="0.5" header="0.5" footer="0.05"/>
  <pageSetup orientation="portrait" horizontalDpi="4294967293" verticalDpi="4294967293"/>
  <headerFooter>
    <oddFooter>&amp;L&amp;8&amp;F 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D39F-B920-41F5-9F81-8C9F32D2C4CA}">
  <sheetPr codeName="Sheet22">
    <tabColor theme="8" tint="0.79998168889431442"/>
    <pageSetUpPr fitToPage="1"/>
  </sheetPr>
  <dimension ref="A1:Y292"/>
  <sheetViews>
    <sheetView zoomScale="90" zoomScaleNormal="90" zoomScalePageLayoutView="80" workbookViewId="0">
      <selection activeCell="K20" sqref="K20"/>
    </sheetView>
  </sheetViews>
  <sheetFormatPr defaultRowHeight="12.75" x14ac:dyDescent="0.2"/>
  <cols>
    <col min="1" max="1" width="11" style="44" customWidth="1"/>
    <col min="2" max="2" width="36.125" style="1" customWidth="1"/>
    <col min="3" max="3" width="9.125" style="1" customWidth="1"/>
    <col min="4" max="4" width="9.5" style="1" bestFit="1" customWidth="1"/>
    <col min="5" max="6" width="9.5" style="1" customWidth="1"/>
    <col min="7" max="7" width="10.125" style="1" customWidth="1"/>
    <col min="8" max="8" width="9.125" style="1" customWidth="1"/>
    <col min="9" max="11" width="9.5" style="1" customWidth="1"/>
    <col min="12" max="17" width="11.5" style="1" customWidth="1"/>
    <col min="18" max="18" width="8.5" style="1" customWidth="1"/>
    <col min="19" max="19" width="9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310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4.1" customHeight="1" x14ac:dyDescent="0.25">
      <c r="A3" s="64">
        <v>26475</v>
      </c>
      <c r="B3" s="69" t="s">
        <v>312</v>
      </c>
      <c r="C3" s="66">
        <v>26</v>
      </c>
      <c r="D3" s="66">
        <v>24</v>
      </c>
      <c r="E3" s="66">
        <v>24</v>
      </c>
      <c r="F3" s="66">
        <v>23</v>
      </c>
      <c r="G3" s="66">
        <v>26</v>
      </c>
      <c r="H3" s="66">
        <v>29</v>
      </c>
      <c r="I3" s="66">
        <v>23</v>
      </c>
      <c r="J3" s="37">
        <v>19</v>
      </c>
      <c r="K3" s="54">
        <v>30</v>
      </c>
      <c r="L3" s="54">
        <v>33</v>
      </c>
      <c r="M3" s="54">
        <v>29</v>
      </c>
      <c r="N3" s="54">
        <v>26</v>
      </c>
      <c r="O3" s="54">
        <v>28</v>
      </c>
      <c r="P3" s="54">
        <v>26</v>
      </c>
      <c r="Q3" s="54">
        <v>32</v>
      </c>
      <c r="R3" s="54">
        <f t="shared" ref="R3:R44" si="0">Q3-P3</f>
        <v>6</v>
      </c>
      <c r="S3" s="55">
        <f t="shared" ref="S3:S44" si="1">(Q3/P3)-1</f>
        <v>0.23076923076923084</v>
      </c>
      <c r="T3" s="1"/>
    </row>
    <row r="4" spans="1:20" s="51" customFormat="1" ht="14.1" customHeight="1" x14ac:dyDescent="0.25">
      <c r="A4" s="64">
        <v>3078</v>
      </c>
      <c r="B4" s="67" t="s">
        <v>149</v>
      </c>
      <c r="C4" s="66">
        <v>10</v>
      </c>
      <c r="D4" s="66">
        <v>10</v>
      </c>
      <c r="E4" s="66">
        <v>9</v>
      </c>
      <c r="F4" s="66">
        <v>9</v>
      </c>
      <c r="G4" s="66">
        <v>7</v>
      </c>
      <c r="H4" s="66">
        <v>6</v>
      </c>
      <c r="I4" s="66">
        <v>7</v>
      </c>
      <c r="J4" s="37">
        <v>37</v>
      </c>
      <c r="K4" s="54">
        <v>6</v>
      </c>
      <c r="L4" s="54">
        <v>6</v>
      </c>
      <c r="M4" s="54">
        <v>10</v>
      </c>
      <c r="N4" s="54">
        <v>9</v>
      </c>
      <c r="O4" s="54">
        <v>10</v>
      </c>
      <c r="P4" s="54">
        <v>13</v>
      </c>
      <c r="Q4" s="54">
        <v>16</v>
      </c>
      <c r="R4" s="54">
        <f t="shared" si="0"/>
        <v>3</v>
      </c>
      <c r="S4" s="55">
        <f t="shared" si="1"/>
        <v>0.23076923076923084</v>
      </c>
      <c r="T4" s="1"/>
    </row>
    <row r="5" spans="1:20" s="51" customFormat="1" ht="14.1" customHeight="1" x14ac:dyDescent="0.25">
      <c r="A5" s="64">
        <v>27228</v>
      </c>
      <c r="B5" s="69" t="s">
        <v>158</v>
      </c>
      <c r="C5" s="66">
        <v>41</v>
      </c>
      <c r="D5" s="66">
        <v>42</v>
      </c>
      <c r="E5" s="66">
        <v>39</v>
      </c>
      <c r="F5" s="66">
        <v>37</v>
      </c>
      <c r="G5" s="66">
        <v>35</v>
      </c>
      <c r="H5" s="66">
        <v>30</v>
      </c>
      <c r="I5" s="66">
        <v>24</v>
      </c>
      <c r="J5" s="37">
        <v>30</v>
      </c>
      <c r="K5" s="54">
        <v>39</v>
      </c>
      <c r="L5" s="54">
        <v>29</v>
      </c>
      <c r="M5" s="54">
        <v>18</v>
      </c>
      <c r="N5" s="54">
        <v>22</v>
      </c>
      <c r="O5" s="54">
        <v>21</v>
      </c>
      <c r="P5" s="54">
        <v>23</v>
      </c>
      <c r="Q5" s="54">
        <v>28</v>
      </c>
      <c r="R5" s="54">
        <f t="shared" si="0"/>
        <v>5</v>
      </c>
      <c r="S5" s="55">
        <f t="shared" si="1"/>
        <v>0.21739130434782616</v>
      </c>
      <c r="T5" s="1"/>
    </row>
    <row r="6" spans="1:20" s="51" customFormat="1" ht="14.1" customHeight="1" x14ac:dyDescent="0.25">
      <c r="A6" s="64">
        <v>23651</v>
      </c>
      <c r="B6" s="67" t="s">
        <v>321</v>
      </c>
      <c r="C6" s="66">
        <v>24</v>
      </c>
      <c r="D6" s="66">
        <v>25</v>
      </c>
      <c r="E6" s="66">
        <v>27</v>
      </c>
      <c r="F6" s="66">
        <v>24</v>
      </c>
      <c r="G6" s="66">
        <v>22</v>
      </c>
      <c r="H6" s="66">
        <v>22</v>
      </c>
      <c r="I6" s="66">
        <v>22</v>
      </c>
      <c r="J6" s="37">
        <v>14</v>
      </c>
      <c r="K6" s="54">
        <v>15</v>
      </c>
      <c r="L6" s="54">
        <v>14</v>
      </c>
      <c r="M6" s="54">
        <v>12</v>
      </c>
      <c r="N6" s="54">
        <v>12</v>
      </c>
      <c r="O6" s="54">
        <v>13</v>
      </c>
      <c r="P6" s="54">
        <v>14</v>
      </c>
      <c r="Q6" s="54">
        <v>17</v>
      </c>
      <c r="R6" s="54">
        <f t="shared" si="0"/>
        <v>3</v>
      </c>
      <c r="S6" s="55">
        <f t="shared" si="1"/>
        <v>0.21428571428571419</v>
      </c>
      <c r="T6" s="1"/>
    </row>
    <row r="7" spans="1:20" s="51" customFormat="1" ht="14.1" customHeight="1" x14ac:dyDescent="0.25">
      <c r="A7" s="64">
        <v>3102</v>
      </c>
      <c r="B7" s="67" t="s">
        <v>311</v>
      </c>
      <c r="C7" s="66">
        <v>9</v>
      </c>
      <c r="D7" s="66">
        <v>9</v>
      </c>
      <c r="E7" s="66">
        <v>11</v>
      </c>
      <c r="F7" s="66">
        <v>11</v>
      </c>
      <c r="G7" s="66">
        <v>11</v>
      </c>
      <c r="H7" s="66">
        <v>16</v>
      </c>
      <c r="I7" s="66">
        <v>28</v>
      </c>
      <c r="J7" s="37">
        <v>108</v>
      </c>
      <c r="K7" s="54">
        <v>25</v>
      </c>
      <c r="L7" s="54">
        <v>26</v>
      </c>
      <c r="M7" s="54">
        <v>23</v>
      </c>
      <c r="N7" s="54">
        <v>24</v>
      </c>
      <c r="O7" s="54">
        <v>26</v>
      </c>
      <c r="P7" s="54">
        <v>24</v>
      </c>
      <c r="Q7" s="54">
        <v>27</v>
      </c>
      <c r="R7" s="54">
        <f t="shared" si="0"/>
        <v>3</v>
      </c>
      <c r="S7" s="55">
        <f t="shared" si="1"/>
        <v>0.125</v>
      </c>
      <c r="T7" s="1"/>
    </row>
    <row r="8" spans="1:20" s="51" customFormat="1" ht="14.1" customHeight="1" x14ac:dyDescent="0.25">
      <c r="A8" s="64">
        <v>3098</v>
      </c>
      <c r="B8" s="69" t="s">
        <v>1416</v>
      </c>
      <c r="C8" s="66">
        <v>55</v>
      </c>
      <c r="D8" s="66">
        <v>54</v>
      </c>
      <c r="E8" s="66">
        <v>50</v>
      </c>
      <c r="F8" s="66">
        <v>49</v>
      </c>
      <c r="G8" s="66">
        <v>50</v>
      </c>
      <c r="H8" s="66">
        <v>50</v>
      </c>
      <c r="I8" s="66">
        <v>44</v>
      </c>
      <c r="J8" s="37">
        <v>10</v>
      </c>
      <c r="K8" s="54">
        <v>45</v>
      </c>
      <c r="L8" s="54">
        <v>43</v>
      </c>
      <c r="M8" s="54">
        <v>37</v>
      </c>
      <c r="N8" s="54">
        <v>31</v>
      </c>
      <c r="O8" s="54">
        <v>21</v>
      </c>
      <c r="P8" s="54">
        <v>19</v>
      </c>
      <c r="Q8" s="54">
        <v>21</v>
      </c>
      <c r="R8" s="54">
        <f t="shared" si="0"/>
        <v>2</v>
      </c>
      <c r="S8" s="55">
        <f t="shared" si="1"/>
        <v>0.10526315789473695</v>
      </c>
      <c r="T8" s="1"/>
    </row>
    <row r="9" spans="1:20" s="51" customFormat="1" ht="14.1" customHeight="1" x14ac:dyDescent="0.25">
      <c r="A9" s="64">
        <v>3087</v>
      </c>
      <c r="B9" s="67" t="s">
        <v>1076</v>
      </c>
      <c r="C9" s="66">
        <v>16</v>
      </c>
      <c r="D9" s="66">
        <v>18</v>
      </c>
      <c r="E9" s="66">
        <v>18</v>
      </c>
      <c r="F9" s="66">
        <v>15</v>
      </c>
      <c r="G9" s="66">
        <v>13</v>
      </c>
      <c r="H9" s="66">
        <v>15</v>
      </c>
      <c r="I9" s="66">
        <v>13</v>
      </c>
      <c r="J9" s="37">
        <v>12</v>
      </c>
      <c r="K9" s="54">
        <v>9</v>
      </c>
      <c r="L9" s="54">
        <v>12</v>
      </c>
      <c r="M9" s="54">
        <v>10</v>
      </c>
      <c r="N9" s="54">
        <v>10</v>
      </c>
      <c r="O9" s="54">
        <v>10</v>
      </c>
      <c r="P9" s="54">
        <v>10</v>
      </c>
      <c r="Q9" s="54">
        <v>11</v>
      </c>
      <c r="R9" s="54">
        <f t="shared" si="0"/>
        <v>1</v>
      </c>
      <c r="S9" s="55">
        <f t="shared" si="1"/>
        <v>0.10000000000000009</v>
      </c>
      <c r="T9" s="1"/>
    </row>
    <row r="10" spans="1:20" s="51" customFormat="1" ht="14.1" customHeight="1" x14ac:dyDescent="0.25">
      <c r="A10" s="64">
        <v>3070</v>
      </c>
      <c r="B10" s="65" t="s">
        <v>325</v>
      </c>
      <c r="C10" s="66">
        <v>30</v>
      </c>
      <c r="D10" s="66">
        <v>28</v>
      </c>
      <c r="E10" s="66">
        <v>31</v>
      </c>
      <c r="F10" s="66">
        <v>29</v>
      </c>
      <c r="G10" s="66">
        <v>29</v>
      </c>
      <c r="H10" s="66">
        <v>27</v>
      </c>
      <c r="I10" s="66">
        <v>27</v>
      </c>
      <c r="J10" s="37">
        <v>32</v>
      </c>
      <c r="K10" s="54">
        <v>27</v>
      </c>
      <c r="L10" s="54">
        <v>22</v>
      </c>
      <c r="M10" s="54">
        <v>27</v>
      </c>
      <c r="N10" s="54">
        <v>25</v>
      </c>
      <c r="O10" s="54">
        <v>25</v>
      </c>
      <c r="P10" s="54">
        <v>23</v>
      </c>
      <c r="Q10" s="54">
        <v>25</v>
      </c>
      <c r="R10" s="54">
        <f t="shared" si="0"/>
        <v>2</v>
      </c>
      <c r="S10" s="55">
        <f t="shared" si="1"/>
        <v>8.6956521739130377E-2</v>
      </c>
      <c r="T10" s="1"/>
    </row>
    <row r="11" spans="1:20" s="51" customFormat="1" ht="14.1" customHeight="1" x14ac:dyDescent="0.25">
      <c r="A11" s="64">
        <v>3083</v>
      </c>
      <c r="B11" s="69" t="s">
        <v>369</v>
      </c>
      <c r="C11" s="66">
        <v>51</v>
      </c>
      <c r="D11" s="66">
        <v>43</v>
      </c>
      <c r="E11" s="66">
        <v>43</v>
      </c>
      <c r="F11" s="66">
        <v>46</v>
      </c>
      <c r="G11" s="66">
        <v>44</v>
      </c>
      <c r="H11" s="66">
        <v>45</v>
      </c>
      <c r="I11" s="66">
        <v>43</v>
      </c>
      <c r="J11" s="37">
        <v>95</v>
      </c>
      <c r="K11" s="54">
        <v>35</v>
      </c>
      <c r="L11" s="54">
        <v>33</v>
      </c>
      <c r="M11" s="54">
        <v>31</v>
      </c>
      <c r="N11" s="54">
        <v>32</v>
      </c>
      <c r="O11" s="54">
        <v>35</v>
      </c>
      <c r="P11" s="54">
        <v>32</v>
      </c>
      <c r="Q11" s="54">
        <v>34</v>
      </c>
      <c r="R11" s="54">
        <f t="shared" si="0"/>
        <v>2</v>
      </c>
      <c r="S11" s="55">
        <f t="shared" si="1"/>
        <v>6.25E-2</v>
      </c>
      <c r="T11" s="1"/>
    </row>
    <row r="12" spans="1:20" s="51" customFormat="1" ht="14.1" customHeight="1" x14ac:dyDescent="0.25">
      <c r="A12" s="64">
        <v>3104</v>
      </c>
      <c r="B12" s="67" t="s">
        <v>162</v>
      </c>
      <c r="C12" s="66">
        <v>24</v>
      </c>
      <c r="D12" s="66">
        <v>20</v>
      </c>
      <c r="E12" s="66">
        <v>19</v>
      </c>
      <c r="F12" s="66">
        <v>24</v>
      </c>
      <c r="G12" s="66">
        <v>26</v>
      </c>
      <c r="H12" s="66">
        <v>20</v>
      </c>
      <c r="I12" s="66">
        <v>25</v>
      </c>
      <c r="J12" s="37">
        <v>20</v>
      </c>
      <c r="K12" s="54">
        <v>34</v>
      </c>
      <c r="L12" s="54">
        <v>29</v>
      </c>
      <c r="M12" s="54">
        <v>24</v>
      </c>
      <c r="N12" s="54">
        <v>23</v>
      </c>
      <c r="O12" s="54">
        <v>23</v>
      </c>
      <c r="P12" s="54">
        <v>17</v>
      </c>
      <c r="Q12" s="54">
        <v>18</v>
      </c>
      <c r="R12" s="54">
        <f t="shared" si="0"/>
        <v>1</v>
      </c>
      <c r="S12" s="55">
        <f t="shared" si="1"/>
        <v>5.8823529411764719E-2</v>
      </c>
      <c r="T12" s="1"/>
    </row>
    <row r="13" spans="1:20" s="51" customFormat="1" ht="14.1" customHeight="1" x14ac:dyDescent="0.25">
      <c r="A13" s="64">
        <v>21891</v>
      </c>
      <c r="B13" s="65" t="s">
        <v>316</v>
      </c>
      <c r="C13" s="66">
        <v>48</v>
      </c>
      <c r="D13" s="66">
        <v>50</v>
      </c>
      <c r="E13" s="66">
        <v>56</v>
      </c>
      <c r="F13" s="66">
        <v>53</v>
      </c>
      <c r="G13" s="66">
        <v>47</v>
      </c>
      <c r="H13" s="66">
        <v>51</v>
      </c>
      <c r="I13" s="66">
        <v>49</v>
      </c>
      <c r="J13" s="37">
        <v>26</v>
      </c>
      <c r="K13" s="54">
        <v>56</v>
      </c>
      <c r="L13" s="54">
        <v>52</v>
      </c>
      <c r="M13" s="54">
        <v>55</v>
      </c>
      <c r="N13" s="54">
        <v>50</v>
      </c>
      <c r="O13" s="54">
        <v>46</v>
      </c>
      <c r="P13" s="54">
        <v>39</v>
      </c>
      <c r="Q13" s="54">
        <v>41</v>
      </c>
      <c r="R13" s="54">
        <f t="shared" si="0"/>
        <v>2</v>
      </c>
      <c r="S13" s="55">
        <f t="shared" si="1"/>
        <v>5.1282051282051322E-2</v>
      </c>
      <c r="T13" s="1"/>
    </row>
    <row r="14" spans="1:20" s="51" customFormat="1" ht="14.1" customHeight="1" x14ac:dyDescent="0.25">
      <c r="A14" s="64">
        <v>3093</v>
      </c>
      <c r="B14" s="69" t="s">
        <v>151</v>
      </c>
      <c r="C14" s="66">
        <v>99</v>
      </c>
      <c r="D14" s="66">
        <v>97</v>
      </c>
      <c r="E14" s="66">
        <v>95</v>
      </c>
      <c r="F14" s="66">
        <v>96</v>
      </c>
      <c r="G14" s="66">
        <v>89</v>
      </c>
      <c r="H14" s="66">
        <v>93</v>
      </c>
      <c r="I14" s="66">
        <v>89</v>
      </c>
      <c r="J14" s="37">
        <v>24</v>
      </c>
      <c r="K14" s="54">
        <v>76</v>
      </c>
      <c r="L14" s="54">
        <v>73</v>
      </c>
      <c r="M14" s="54">
        <v>70</v>
      </c>
      <c r="N14" s="54">
        <v>65</v>
      </c>
      <c r="O14" s="54">
        <v>71</v>
      </c>
      <c r="P14" s="54">
        <v>72</v>
      </c>
      <c r="Q14" s="54">
        <v>75</v>
      </c>
      <c r="R14" s="54">
        <f t="shared" si="0"/>
        <v>3</v>
      </c>
      <c r="S14" s="55">
        <f t="shared" si="1"/>
        <v>4.1666666666666741E-2</v>
      </c>
      <c r="T14" s="1"/>
    </row>
    <row r="15" spans="1:20" s="51" customFormat="1" ht="14.1" customHeight="1" x14ac:dyDescent="0.25">
      <c r="A15" s="64">
        <v>3074</v>
      </c>
      <c r="B15" s="67" t="s">
        <v>161</v>
      </c>
      <c r="C15" s="66">
        <v>41</v>
      </c>
      <c r="D15" s="66">
        <v>40</v>
      </c>
      <c r="E15" s="66">
        <v>40</v>
      </c>
      <c r="F15" s="66">
        <v>39</v>
      </c>
      <c r="G15" s="66">
        <v>39</v>
      </c>
      <c r="H15" s="66">
        <v>42</v>
      </c>
      <c r="I15" s="66">
        <v>41</v>
      </c>
      <c r="J15" s="37">
        <v>24</v>
      </c>
      <c r="K15" s="54">
        <v>40</v>
      </c>
      <c r="L15" s="54">
        <v>38</v>
      </c>
      <c r="M15" s="54">
        <v>35</v>
      </c>
      <c r="N15" s="54">
        <v>30</v>
      </c>
      <c r="O15" s="54">
        <v>28</v>
      </c>
      <c r="P15" s="54">
        <v>25</v>
      </c>
      <c r="Q15" s="54">
        <v>26</v>
      </c>
      <c r="R15" s="54">
        <f t="shared" si="0"/>
        <v>1</v>
      </c>
      <c r="S15" s="55">
        <f t="shared" si="1"/>
        <v>4.0000000000000036E-2</v>
      </c>
      <c r="T15" s="1"/>
    </row>
    <row r="16" spans="1:20" s="51" customFormat="1" ht="14.1" customHeight="1" x14ac:dyDescent="0.25">
      <c r="A16" s="64">
        <v>3067</v>
      </c>
      <c r="B16" s="69" t="s">
        <v>320</v>
      </c>
      <c r="C16" s="66">
        <v>75</v>
      </c>
      <c r="D16" s="66">
        <v>73</v>
      </c>
      <c r="E16" s="66">
        <v>76</v>
      </c>
      <c r="F16" s="66">
        <v>72</v>
      </c>
      <c r="G16" s="66">
        <v>60</v>
      </c>
      <c r="H16" s="66">
        <v>56</v>
      </c>
      <c r="I16" s="66">
        <v>51</v>
      </c>
      <c r="J16" s="37">
        <v>8</v>
      </c>
      <c r="K16" s="54">
        <v>50</v>
      </c>
      <c r="L16" s="54">
        <v>50</v>
      </c>
      <c r="M16" s="54">
        <v>44</v>
      </c>
      <c r="N16" s="54">
        <v>46</v>
      </c>
      <c r="O16" s="54">
        <v>40</v>
      </c>
      <c r="P16" s="54">
        <v>37</v>
      </c>
      <c r="Q16" s="54">
        <v>38</v>
      </c>
      <c r="R16" s="54">
        <f t="shared" si="0"/>
        <v>1</v>
      </c>
      <c r="S16" s="55">
        <f t="shared" si="1"/>
        <v>2.7027027027026973E-2</v>
      </c>
      <c r="T16" s="1"/>
    </row>
    <row r="17" spans="1:20" s="51" customFormat="1" ht="14.1" customHeight="1" x14ac:dyDescent="0.25">
      <c r="A17" s="64">
        <v>3065</v>
      </c>
      <c r="B17" s="65" t="s">
        <v>318</v>
      </c>
      <c r="C17" s="66">
        <v>88</v>
      </c>
      <c r="D17" s="66">
        <v>82</v>
      </c>
      <c r="E17" s="66">
        <v>72</v>
      </c>
      <c r="F17" s="66">
        <v>69</v>
      </c>
      <c r="G17" s="66">
        <v>78</v>
      </c>
      <c r="H17" s="66">
        <v>79</v>
      </c>
      <c r="I17" s="66">
        <v>80</v>
      </c>
      <c r="J17" s="37">
        <v>67</v>
      </c>
      <c r="K17" s="54">
        <v>69</v>
      </c>
      <c r="L17" s="54">
        <v>63</v>
      </c>
      <c r="M17" s="54">
        <v>61</v>
      </c>
      <c r="N17" s="54">
        <v>60</v>
      </c>
      <c r="O17" s="54">
        <v>55</v>
      </c>
      <c r="P17" s="54">
        <v>58</v>
      </c>
      <c r="Q17" s="54">
        <v>58</v>
      </c>
      <c r="R17" s="54">
        <f t="shared" si="0"/>
        <v>0</v>
      </c>
      <c r="S17" s="55">
        <f t="shared" si="1"/>
        <v>0</v>
      </c>
      <c r="T17" s="1"/>
    </row>
    <row r="18" spans="1:20" s="51" customFormat="1" ht="14.1" customHeight="1" x14ac:dyDescent="0.25">
      <c r="A18" s="64">
        <v>3081</v>
      </c>
      <c r="B18" s="65" t="s">
        <v>319</v>
      </c>
      <c r="C18" s="66">
        <v>47</v>
      </c>
      <c r="D18" s="66">
        <v>49</v>
      </c>
      <c r="E18" s="66">
        <v>45</v>
      </c>
      <c r="F18" s="66">
        <v>47</v>
      </c>
      <c r="G18" s="66">
        <v>42</v>
      </c>
      <c r="H18" s="66">
        <v>43</v>
      </c>
      <c r="I18" s="66">
        <v>39</v>
      </c>
      <c r="J18" s="37">
        <v>6</v>
      </c>
      <c r="K18" s="54">
        <v>42</v>
      </c>
      <c r="L18" s="54">
        <v>43</v>
      </c>
      <c r="M18" s="54">
        <v>45</v>
      </c>
      <c r="N18" s="54">
        <v>43</v>
      </c>
      <c r="O18" s="54">
        <v>40</v>
      </c>
      <c r="P18" s="54">
        <v>38</v>
      </c>
      <c r="Q18" s="54">
        <v>38</v>
      </c>
      <c r="R18" s="54">
        <f t="shared" si="0"/>
        <v>0</v>
      </c>
      <c r="S18" s="55">
        <f t="shared" si="1"/>
        <v>0</v>
      </c>
      <c r="T18" s="1"/>
    </row>
    <row r="19" spans="1:20" s="51" customFormat="1" ht="14.1" customHeight="1" x14ac:dyDescent="0.25">
      <c r="A19" s="64">
        <v>3068</v>
      </c>
      <c r="B19" s="67" t="s">
        <v>324</v>
      </c>
      <c r="C19" s="66">
        <v>41</v>
      </c>
      <c r="D19" s="66">
        <v>42</v>
      </c>
      <c r="E19" s="66">
        <v>40</v>
      </c>
      <c r="F19" s="66">
        <v>38</v>
      </c>
      <c r="G19" s="66">
        <v>40</v>
      </c>
      <c r="H19" s="66">
        <v>32</v>
      </c>
      <c r="I19" s="66">
        <v>33</v>
      </c>
      <c r="J19" s="37">
        <v>53</v>
      </c>
      <c r="K19" s="54">
        <v>43</v>
      </c>
      <c r="L19" s="54">
        <v>43</v>
      </c>
      <c r="M19" s="54">
        <v>45</v>
      </c>
      <c r="N19" s="54">
        <v>43</v>
      </c>
      <c r="O19" s="54">
        <v>38</v>
      </c>
      <c r="P19" s="54">
        <v>38</v>
      </c>
      <c r="Q19" s="54">
        <v>38</v>
      </c>
      <c r="R19" s="54">
        <f t="shared" si="0"/>
        <v>0</v>
      </c>
      <c r="S19" s="55">
        <f t="shared" si="1"/>
        <v>0</v>
      </c>
      <c r="T19" s="1"/>
    </row>
    <row r="20" spans="1:20" s="51" customFormat="1" ht="14.1" customHeight="1" x14ac:dyDescent="0.25">
      <c r="A20" s="64">
        <v>3072</v>
      </c>
      <c r="B20" s="67" t="s">
        <v>146</v>
      </c>
      <c r="C20" s="66">
        <v>33</v>
      </c>
      <c r="D20" s="66">
        <v>30</v>
      </c>
      <c r="E20" s="66">
        <v>26</v>
      </c>
      <c r="F20" s="66">
        <v>23</v>
      </c>
      <c r="G20" s="66">
        <v>24</v>
      </c>
      <c r="H20" s="66">
        <v>21</v>
      </c>
      <c r="I20" s="66">
        <v>20</v>
      </c>
      <c r="J20" s="37">
        <v>28</v>
      </c>
      <c r="K20" s="54">
        <v>37</v>
      </c>
      <c r="L20" s="54">
        <v>41</v>
      </c>
      <c r="M20" s="54">
        <v>34</v>
      </c>
      <c r="N20" s="54">
        <v>31</v>
      </c>
      <c r="O20" s="54">
        <v>34</v>
      </c>
      <c r="P20" s="54">
        <v>34</v>
      </c>
      <c r="Q20" s="54">
        <v>34</v>
      </c>
      <c r="R20" s="54">
        <f t="shared" si="0"/>
        <v>0</v>
      </c>
      <c r="S20" s="55">
        <f t="shared" si="1"/>
        <v>0</v>
      </c>
      <c r="T20" s="1"/>
    </row>
    <row r="21" spans="1:20" s="51" customFormat="1" ht="14.1" customHeight="1" x14ac:dyDescent="0.25">
      <c r="A21" s="64">
        <v>21516</v>
      </c>
      <c r="B21" s="67" t="s">
        <v>156</v>
      </c>
      <c r="C21" s="66">
        <v>25</v>
      </c>
      <c r="D21" s="66">
        <v>25</v>
      </c>
      <c r="E21" s="66">
        <v>28</v>
      </c>
      <c r="F21" s="66">
        <v>21</v>
      </c>
      <c r="G21" s="66">
        <v>19</v>
      </c>
      <c r="H21" s="66">
        <v>23</v>
      </c>
      <c r="I21" s="66">
        <v>26</v>
      </c>
      <c r="J21" s="37">
        <v>36</v>
      </c>
      <c r="K21" s="54">
        <v>30</v>
      </c>
      <c r="L21" s="54">
        <v>32</v>
      </c>
      <c r="M21" s="54">
        <v>28</v>
      </c>
      <c r="N21" s="54">
        <v>34</v>
      </c>
      <c r="O21" s="54">
        <v>30</v>
      </c>
      <c r="P21" s="54">
        <v>29</v>
      </c>
      <c r="Q21" s="54">
        <v>29</v>
      </c>
      <c r="R21" s="54">
        <f t="shared" si="0"/>
        <v>0</v>
      </c>
      <c r="S21" s="55">
        <f t="shared" si="1"/>
        <v>0</v>
      </c>
      <c r="T21" s="1"/>
    </row>
    <row r="22" spans="1:20" s="51" customFormat="1" ht="14.1" customHeight="1" x14ac:dyDescent="0.25">
      <c r="A22" s="64">
        <v>3091</v>
      </c>
      <c r="B22" s="67" t="s">
        <v>150</v>
      </c>
      <c r="C22" s="66">
        <v>20</v>
      </c>
      <c r="D22" s="66">
        <v>19</v>
      </c>
      <c r="E22" s="66">
        <v>17</v>
      </c>
      <c r="F22" s="66">
        <v>22</v>
      </c>
      <c r="G22" s="66">
        <v>22</v>
      </c>
      <c r="H22" s="66">
        <v>22</v>
      </c>
      <c r="I22" s="66">
        <v>21</v>
      </c>
      <c r="J22" s="37">
        <v>49</v>
      </c>
      <c r="K22" s="54">
        <v>23</v>
      </c>
      <c r="L22" s="54">
        <v>22</v>
      </c>
      <c r="M22" s="54">
        <v>20</v>
      </c>
      <c r="N22" s="54">
        <v>20</v>
      </c>
      <c r="O22" s="54">
        <v>17</v>
      </c>
      <c r="P22" s="54">
        <v>22</v>
      </c>
      <c r="Q22" s="54">
        <v>22</v>
      </c>
      <c r="R22" s="54">
        <f t="shared" si="0"/>
        <v>0</v>
      </c>
      <c r="S22" s="55">
        <f t="shared" si="1"/>
        <v>0</v>
      </c>
      <c r="T22" s="1"/>
    </row>
    <row r="23" spans="1:20" s="51" customFormat="1" ht="14.1" customHeight="1" x14ac:dyDescent="0.25">
      <c r="A23" s="64">
        <v>3077</v>
      </c>
      <c r="B23" s="67" t="s">
        <v>148</v>
      </c>
      <c r="C23" s="66">
        <v>16</v>
      </c>
      <c r="D23" s="66">
        <v>13</v>
      </c>
      <c r="E23" s="66">
        <v>14</v>
      </c>
      <c r="F23" s="66">
        <v>14</v>
      </c>
      <c r="G23" s="66">
        <v>15</v>
      </c>
      <c r="H23" s="66">
        <v>15</v>
      </c>
      <c r="I23" s="66">
        <v>16</v>
      </c>
      <c r="J23" s="37">
        <v>41</v>
      </c>
      <c r="K23" s="54">
        <v>19</v>
      </c>
      <c r="L23" s="54">
        <v>18</v>
      </c>
      <c r="M23" s="54">
        <v>18</v>
      </c>
      <c r="N23" s="54">
        <v>19</v>
      </c>
      <c r="O23" s="54">
        <v>16</v>
      </c>
      <c r="P23" s="54">
        <v>18</v>
      </c>
      <c r="Q23" s="54">
        <v>18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86484</v>
      </c>
      <c r="B24" s="67" t="s">
        <v>315</v>
      </c>
      <c r="C24" s="66"/>
      <c r="D24" s="66"/>
      <c r="E24" s="66"/>
      <c r="F24" s="66"/>
      <c r="G24" s="66">
        <v>20</v>
      </c>
      <c r="H24" s="66">
        <v>24</v>
      </c>
      <c r="I24" s="66">
        <v>22</v>
      </c>
      <c r="J24" s="37">
        <v>25</v>
      </c>
      <c r="K24" s="54">
        <v>26</v>
      </c>
      <c r="L24" s="54">
        <v>25</v>
      </c>
      <c r="M24" s="54">
        <v>21</v>
      </c>
      <c r="N24" s="54">
        <v>22</v>
      </c>
      <c r="O24" s="54">
        <v>22</v>
      </c>
      <c r="P24" s="54">
        <v>18</v>
      </c>
      <c r="Q24" s="54">
        <v>18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64">
        <v>3063</v>
      </c>
      <c r="B25" s="67" t="s">
        <v>1554</v>
      </c>
      <c r="C25" s="66">
        <v>30</v>
      </c>
      <c r="D25" s="66">
        <v>26</v>
      </c>
      <c r="E25" s="66">
        <v>26</v>
      </c>
      <c r="F25" s="66">
        <v>23</v>
      </c>
      <c r="G25" s="66">
        <v>26</v>
      </c>
      <c r="H25" s="66">
        <v>24</v>
      </c>
      <c r="I25" s="66">
        <v>23</v>
      </c>
      <c r="J25" s="37">
        <v>22</v>
      </c>
      <c r="K25" s="242">
        <v>24</v>
      </c>
      <c r="L25" s="242">
        <v>24</v>
      </c>
      <c r="M25" s="242">
        <v>22</v>
      </c>
      <c r="N25" s="242">
        <v>18</v>
      </c>
      <c r="O25" s="242">
        <v>18</v>
      </c>
      <c r="P25" s="54">
        <v>15</v>
      </c>
      <c r="Q25" s="54">
        <v>15</v>
      </c>
      <c r="R25" s="242">
        <f t="shared" si="0"/>
        <v>0</v>
      </c>
      <c r="S25" s="243">
        <f t="shared" si="1"/>
        <v>0</v>
      </c>
      <c r="T25" s="1"/>
    </row>
    <row r="26" spans="1:20" s="51" customFormat="1" ht="14.1" customHeight="1" x14ac:dyDescent="0.25">
      <c r="A26" s="64">
        <v>3094</v>
      </c>
      <c r="B26" s="67" t="s">
        <v>1587</v>
      </c>
      <c r="C26" s="66">
        <v>16</v>
      </c>
      <c r="D26" s="66">
        <v>17</v>
      </c>
      <c r="E26" s="66">
        <v>17</v>
      </c>
      <c r="F26" s="66">
        <v>17</v>
      </c>
      <c r="G26" s="66">
        <v>12</v>
      </c>
      <c r="H26" s="66">
        <v>12</v>
      </c>
      <c r="I26" s="66">
        <v>15</v>
      </c>
      <c r="J26" s="37">
        <v>117</v>
      </c>
      <c r="K26" s="54">
        <v>11</v>
      </c>
      <c r="L26" s="54">
        <v>13</v>
      </c>
      <c r="M26" s="54">
        <v>13</v>
      </c>
      <c r="N26" s="54">
        <v>11</v>
      </c>
      <c r="O26" s="54">
        <v>12</v>
      </c>
      <c r="P26" s="54">
        <v>14</v>
      </c>
      <c r="Q26" s="54">
        <v>14</v>
      </c>
      <c r="R26" s="54">
        <f t="shared" si="0"/>
        <v>0</v>
      </c>
      <c r="S26" s="55">
        <f t="shared" si="1"/>
        <v>0</v>
      </c>
      <c r="T26" s="1" t="s">
        <v>1586</v>
      </c>
    </row>
    <row r="27" spans="1:20" s="51" customFormat="1" ht="14.1" customHeight="1" x14ac:dyDescent="0.25">
      <c r="A27" s="64">
        <v>3095</v>
      </c>
      <c r="B27" s="67" t="s">
        <v>152</v>
      </c>
      <c r="C27" s="66">
        <v>11</v>
      </c>
      <c r="D27" s="66">
        <v>15</v>
      </c>
      <c r="E27" s="66">
        <v>16</v>
      </c>
      <c r="F27" s="66">
        <v>18</v>
      </c>
      <c r="G27" s="66">
        <v>12</v>
      </c>
      <c r="H27" s="66">
        <v>14</v>
      </c>
      <c r="I27" s="66">
        <v>13</v>
      </c>
      <c r="J27" s="37">
        <v>79</v>
      </c>
      <c r="K27" s="54">
        <v>7</v>
      </c>
      <c r="L27" s="54">
        <v>6</v>
      </c>
      <c r="M27" s="54">
        <v>6</v>
      </c>
      <c r="N27" s="54">
        <v>8</v>
      </c>
      <c r="O27" s="54">
        <v>8</v>
      </c>
      <c r="P27" s="54">
        <v>9</v>
      </c>
      <c r="Q27" s="54">
        <v>9</v>
      </c>
      <c r="R27" s="54">
        <f t="shared" si="0"/>
        <v>0</v>
      </c>
      <c r="S27" s="55">
        <f t="shared" si="1"/>
        <v>0</v>
      </c>
      <c r="T27" s="1"/>
    </row>
    <row r="28" spans="1:20" s="51" customFormat="1" ht="14.1" customHeight="1" x14ac:dyDescent="0.25">
      <c r="A28" s="64">
        <v>3080</v>
      </c>
      <c r="B28" s="69" t="s">
        <v>168</v>
      </c>
      <c r="C28" s="66">
        <v>128</v>
      </c>
      <c r="D28" s="66">
        <v>121</v>
      </c>
      <c r="E28" s="66">
        <v>120</v>
      </c>
      <c r="F28" s="66">
        <v>119</v>
      </c>
      <c r="G28" s="66">
        <v>112</v>
      </c>
      <c r="H28" s="66">
        <v>109</v>
      </c>
      <c r="I28" s="66">
        <v>106</v>
      </c>
      <c r="J28" s="37">
        <v>17</v>
      </c>
      <c r="K28" s="54">
        <v>96</v>
      </c>
      <c r="L28" s="54">
        <v>80</v>
      </c>
      <c r="M28" s="54">
        <v>74</v>
      </c>
      <c r="N28" s="54">
        <v>70</v>
      </c>
      <c r="O28" s="54">
        <v>70</v>
      </c>
      <c r="P28" s="54">
        <v>67</v>
      </c>
      <c r="Q28" s="54">
        <v>66</v>
      </c>
      <c r="R28" s="54">
        <f t="shared" si="0"/>
        <v>-1</v>
      </c>
      <c r="S28" s="55">
        <f t="shared" si="1"/>
        <v>-1.4925373134328401E-2</v>
      </c>
      <c r="T28" s="1"/>
    </row>
    <row r="29" spans="1:20" s="51" customFormat="1" ht="14.1" customHeight="1" x14ac:dyDescent="0.25">
      <c r="A29" s="64">
        <v>3100</v>
      </c>
      <c r="B29" s="65" t="s">
        <v>317</v>
      </c>
      <c r="C29" s="66">
        <v>76</v>
      </c>
      <c r="D29" s="66">
        <v>78</v>
      </c>
      <c r="E29" s="66">
        <v>86</v>
      </c>
      <c r="F29" s="66">
        <v>82</v>
      </c>
      <c r="G29" s="66">
        <v>77</v>
      </c>
      <c r="H29" s="66">
        <v>74</v>
      </c>
      <c r="I29" s="66">
        <v>69</v>
      </c>
      <c r="J29" s="37">
        <v>48</v>
      </c>
      <c r="K29" s="54">
        <v>102</v>
      </c>
      <c r="L29" s="54">
        <v>96</v>
      </c>
      <c r="M29" s="54">
        <v>90</v>
      </c>
      <c r="N29" s="54">
        <v>77</v>
      </c>
      <c r="O29" s="54">
        <v>68</v>
      </c>
      <c r="P29" s="54">
        <v>64</v>
      </c>
      <c r="Q29" s="54">
        <v>63</v>
      </c>
      <c r="R29" s="54">
        <f t="shared" si="0"/>
        <v>-1</v>
      </c>
      <c r="S29" s="55">
        <f t="shared" si="1"/>
        <v>-1.5625E-2</v>
      </c>
      <c r="T29" s="1"/>
    </row>
    <row r="30" spans="1:20" s="51" customFormat="1" ht="14.1" customHeight="1" x14ac:dyDescent="0.25">
      <c r="A30" s="64">
        <v>3090</v>
      </c>
      <c r="B30" s="69" t="s">
        <v>160</v>
      </c>
      <c r="C30" s="66">
        <v>73</v>
      </c>
      <c r="D30" s="66">
        <v>73</v>
      </c>
      <c r="E30" s="66">
        <v>78</v>
      </c>
      <c r="F30" s="66">
        <v>76</v>
      </c>
      <c r="G30" s="66">
        <v>70</v>
      </c>
      <c r="H30" s="66">
        <v>69</v>
      </c>
      <c r="I30" s="66">
        <v>66</v>
      </c>
      <c r="J30" s="37">
        <v>10</v>
      </c>
      <c r="K30" s="54">
        <v>64</v>
      </c>
      <c r="L30" s="54">
        <v>62</v>
      </c>
      <c r="M30" s="54">
        <v>52</v>
      </c>
      <c r="N30" s="54">
        <v>52</v>
      </c>
      <c r="O30" s="54">
        <v>49</v>
      </c>
      <c r="P30" s="54">
        <v>48</v>
      </c>
      <c r="Q30" s="54">
        <v>47</v>
      </c>
      <c r="R30" s="54">
        <f t="shared" si="0"/>
        <v>-1</v>
      </c>
      <c r="S30" s="55">
        <f t="shared" si="1"/>
        <v>-2.083333333333337E-2</v>
      </c>
      <c r="T30" s="1"/>
    </row>
    <row r="31" spans="1:20" s="51" customFormat="1" ht="14.1" customHeight="1" x14ac:dyDescent="0.25">
      <c r="A31" s="64">
        <v>3064</v>
      </c>
      <c r="B31" s="67" t="s">
        <v>1466</v>
      </c>
      <c r="C31" s="66">
        <v>69</v>
      </c>
      <c r="D31" s="66">
        <v>68</v>
      </c>
      <c r="E31" s="66">
        <v>66</v>
      </c>
      <c r="F31" s="66">
        <v>60</v>
      </c>
      <c r="G31" s="66">
        <v>58</v>
      </c>
      <c r="H31" s="66">
        <v>53</v>
      </c>
      <c r="I31" s="66">
        <v>56</v>
      </c>
      <c r="J31" s="37">
        <v>47</v>
      </c>
      <c r="K31" s="54">
        <v>43</v>
      </c>
      <c r="L31" s="54">
        <v>53</v>
      </c>
      <c r="M31" s="54">
        <v>48</v>
      </c>
      <c r="N31" s="54">
        <v>42</v>
      </c>
      <c r="O31" s="54">
        <v>43</v>
      </c>
      <c r="P31" s="54">
        <v>39</v>
      </c>
      <c r="Q31" s="54">
        <v>38</v>
      </c>
      <c r="R31" s="54">
        <f t="shared" si="0"/>
        <v>-1</v>
      </c>
      <c r="S31" s="55">
        <f t="shared" si="1"/>
        <v>-2.5641025641025661E-2</v>
      </c>
      <c r="T31" s="1"/>
    </row>
    <row r="32" spans="1:20" s="51" customFormat="1" ht="14.1" customHeight="1" x14ac:dyDescent="0.25">
      <c r="A32" s="64">
        <v>3084</v>
      </c>
      <c r="B32" s="65" t="s">
        <v>1123</v>
      </c>
      <c r="C32" s="66">
        <v>91</v>
      </c>
      <c r="D32" s="66">
        <v>96</v>
      </c>
      <c r="E32" s="66">
        <v>88</v>
      </c>
      <c r="F32" s="66">
        <v>86</v>
      </c>
      <c r="G32" s="66">
        <v>83</v>
      </c>
      <c r="H32" s="66">
        <v>79</v>
      </c>
      <c r="I32" s="66">
        <v>76</v>
      </c>
      <c r="J32" s="37">
        <v>44</v>
      </c>
      <c r="K32" s="54">
        <v>68</v>
      </c>
      <c r="L32" s="54">
        <v>57</v>
      </c>
      <c r="M32" s="54">
        <v>54</v>
      </c>
      <c r="N32" s="54">
        <v>53</v>
      </c>
      <c r="O32" s="54">
        <v>58</v>
      </c>
      <c r="P32" s="54">
        <v>55</v>
      </c>
      <c r="Q32" s="54">
        <v>53</v>
      </c>
      <c r="R32" s="54">
        <f t="shared" si="0"/>
        <v>-2</v>
      </c>
      <c r="S32" s="55">
        <f t="shared" si="1"/>
        <v>-3.6363636363636376E-2</v>
      </c>
      <c r="T32" s="1"/>
    </row>
    <row r="33" spans="1:20" s="51" customFormat="1" ht="14.1" customHeight="1" x14ac:dyDescent="0.25">
      <c r="A33" s="64">
        <v>3089</v>
      </c>
      <c r="B33" s="67" t="s">
        <v>609</v>
      </c>
      <c r="C33" s="66">
        <v>67</v>
      </c>
      <c r="D33" s="66">
        <v>68</v>
      </c>
      <c r="E33" s="66">
        <v>60</v>
      </c>
      <c r="F33" s="66">
        <v>53</v>
      </c>
      <c r="G33" s="66">
        <v>50</v>
      </c>
      <c r="H33" s="66">
        <v>50</v>
      </c>
      <c r="I33" s="66">
        <v>50</v>
      </c>
      <c r="J33" s="37">
        <v>48</v>
      </c>
      <c r="K33" s="54">
        <v>49</v>
      </c>
      <c r="L33" s="54">
        <v>47</v>
      </c>
      <c r="M33" s="54">
        <v>53</v>
      </c>
      <c r="N33" s="54">
        <v>49</v>
      </c>
      <c r="O33" s="54">
        <v>50</v>
      </c>
      <c r="P33" s="54">
        <v>52</v>
      </c>
      <c r="Q33" s="54">
        <v>50</v>
      </c>
      <c r="R33" s="54">
        <f t="shared" si="0"/>
        <v>-2</v>
      </c>
      <c r="S33" s="55">
        <f t="shared" si="1"/>
        <v>-3.8461538461538436E-2</v>
      </c>
      <c r="T33" s="1"/>
    </row>
    <row r="34" spans="1:20" s="51" customFormat="1" ht="14.1" customHeight="1" x14ac:dyDescent="0.25">
      <c r="A34" s="64">
        <v>3086</v>
      </c>
      <c r="B34" s="67" t="s">
        <v>166</v>
      </c>
      <c r="C34" s="66">
        <v>44</v>
      </c>
      <c r="D34" s="66">
        <v>48</v>
      </c>
      <c r="E34" s="66">
        <v>52</v>
      </c>
      <c r="F34" s="66">
        <v>56</v>
      </c>
      <c r="G34" s="66">
        <v>56</v>
      </c>
      <c r="H34" s="66">
        <v>54</v>
      </c>
      <c r="I34" s="66">
        <v>51</v>
      </c>
      <c r="J34" s="37">
        <v>76</v>
      </c>
      <c r="K34" s="54">
        <v>56</v>
      </c>
      <c r="L34" s="54">
        <v>53</v>
      </c>
      <c r="M34" s="54">
        <v>47</v>
      </c>
      <c r="N34" s="54">
        <v>51</v>
      </c>
      <c r="O34" s="54">
        <v>49</v>
      </c>
      <c r="P34" s="54">
        <v>38</v>
      </c>
      <c r="Q34" s="54">
        <v>36</v>
      </c>
      <c r="R34" s="54">
        <f t="shared" si="0"/>
        <v>-2</v>
      </c>
      <c r="S34" s="55">
        <f t="shared" si="1"/>
        <v>-5.2631578947368474E-2</v>
      </c>
      <c r="T34" s="1"/>
    </row>
    <row r="35" spans="1:20" s="51" customFormat="1" ht="14.1" customHeight="1" x14ac:dyDescent="0.25">
      <c r="A35" s="64">
        <v>21517</v>
      </c>
      <c r="B35" s="67" t="s">
        <v>157</v>
      </c>
      <c r="C35" s="66">
        <v>20</v>
      </c>
      <c r="D35" s="66">
        <v>20</v>
      </c>
      <c r="E35" s="66">
        <v>17</v>
      </c>
      <c r="F35" s="66">
        <v>17</v>
      </c>
      <c r="G35" s="66">
        <v>17</v>
      </c>
      <c r="H35" s="66">
        <v>17</v>
      </c>
      <c r="I35" s="66">
        <v>17</v>
      </c>
      <c r="J35" s="37">
        <v>12</v>
      </c>
      <c r="K35" s="54">
        <v>13</v>
      </c>
      <c r="L35" s="54">
        <v>15</v>
      </c>
      <c r="M35" s="54">
        <v>15</v>
      </c>
      <c r="N35" s="54">
        <v>16</v>
      </c>
      <c r="O35" s="54">
        <v>18</v>
      </c>
      <c r="P35" s="54">
        <v>17</v>
      </c>
      <c r="Q35" s="54">
        <v>16</v>
      </c>
      <c r="R35" s="54">
        <f t="shared" si="0"/>
        <v>-1</v>
      </c>
      <c r="S35" s="55">
        <f t="shared" si="1"/>
        <v>-5.8823529411764719E-2</v>
      </c>
      <c r="T35" s="1"/>
    </row>
    <row r="36" spans="1:20" s="51" customFormat="1" ht="14.1" customHeight="1" x14ac:dyDescent="0.25">
      <c r="A36" s="64">
        <v>3096</v>
      </c>
      <c r="B36" s="67" t="s">
        <v>153</v>
      </c>
      <c r="C36" s="66">
        <v>29</v>
      </c>
      <c r="D36" s="66">
        <v>25</v>
      </c>
      <c r="E36" s="66">
        <v>24</v>
      </c>
      <c r="F36" s="66">
        <v>24</v>
      </c>
      <c r="G36" s="66">
        <v>22</v>
      </c>
      <c r="H36" s="66">
        <v>23</v>
      </c>
      <c r="I36" s="66">
        <v>24</v>
      </c>
      <c r="J36" s="37">
        <v>12</v>
      </c>
      <c r="K36" s="54">
        <v>21</v>
      </c>
      <c r="L36" s="54">
        <v>21</v>
      </c>
      <c r="M36" s="54">
        <v>21</v>
      </c>
      <c r="N36" s="54">
        <v>18</v>
      </c>
      <c r="O36" s="54">
        <v>18</v>
      </c>
      <c r="P36" s="54">
        <v>17</v>
      </c>
      <c r="Q36" s="54">
        <v>16</v>
      </c>
      <c r="R36" s="54">
        <f t="shared" si="0"/>
        <v>-1</v>
      </c>
      <c r="S36" s="55">
        <f t="shared" si="1"/>
        <v>-5.8823529411764719E-2</v>
      </c>
      <c r="T36" s="1"/>
    </row>
    <row r="37" spans="1:20" s="51" customFormat="1" ht="14.1" customHeight="1" x14ac:dyDescent="0.25">
      <c r="A37" s="64">
        <v>3092</v>
      </c>
      <c r="B37" s="69" t="s">
        <v>313</v>
      </c>
      <c r="C37" s="66">
        <v>185</v>
      </c>
      <c r="D37" s="66">
        <v>179</v>
      </c>
      <c r="E37" s="66">
        <v>153</v>
      </c>
      <c r="F37" s="66">
        <v>149</v>
      </c>
      <c r="G37" s="66">
        <v>137</v>
      </c>
      <c r="H37" s="66">
        <v>126</v>
      </c>
      <c r="I37" s="66">
        <v>115</v>
      </c>
      <c r="J37" s="37">
        <v>74</v>
      </c>
      <c r="K37" s="54">
        <v>117</v>
      </c>
      <c r="L37" s="54">
        <v>116</v>
      </c>
      <c r="M37" s="54">
        <v>101</v>
      </c>
      <c r="N37" s="54">
        <v>97</v>
      </c>
      <c r="O37" s="54">
        <v>108</v>
      </c>
      <c r="P37" s="54">
        <v>97</v>
      </c>
      <c r="Q37" s="54">
        <v>91</v>
      </c>
      <c r="R37" s="54">
        <f t="shared" si="0"/>
        <v>-6</v>
      </c>
      <c r="S37" s="55">
        <f t="shared" si="1"/>
        <v>-6.1855670103092786E-2</v>
      </c>
      <c r="T37" s="1"/>
    </row>
    <row r="38" spans="1:20" s="51" customFormat="1" ht="14.1" customHeight="1" x14ac:dyDescent="0.25">
      <c r="A38" s="64">
        <v>3060</v>
      </c>
      <c r="B38" s="67" t="s">
        <v>163</v>
      </c>
      <c r="C38" s="66">
        <v>45</v>
      </c>
      <c r="D38" s="66">
        <v>37</v>
      </c>
      <c r="E38" s="66">
        <v>41</v>
      </c>
      <c r="F38" s="66">
        <v>40</v>
      </c>
      <c r="G38" s="66">
        <v>38</v>
      </c>
      <c r="H38" s="66">
        <v>36</v>
      </c>
      <c r="I38" s="66">
        <v>35</v>
      </c>
      <c r="J38" s="37">
        <v>30</v>
      </c>
      <c r="K38" s="54">
        <v>29</v>
      </c>
      <c r="L38" s="54">
        <v>27</v>
      </c>
      <c r="M38" s="54">
        <v>28</v>
      </c>
      <c r="N38" s="54">
        <v>26</v>
      </c>
      <c r="O38" s="54">
        <v>33</v>
      </c>
      <c r="P38" s="54">
        <v>32</v>
      </c>
      <c r="Q38" s="54">
        <v>30</v>
      </c>
      <c r="R38" s="54">
        <f t="shared" si="0"/>
        <v>-2</v>
      </c>
      <c r="S38" s="55">
        <f t="shared" si="1"/>
        <v>-6.25E-2</v>
      </c>
      <c r="T38" s="1"/>
    </row>
    <row r="39" spans="1:20" s="51" customFormat="1" ht="14.1" customHeight="1" x14ac:dyDescent="0.25">
      <c r="A39" s="64">
        <v>3099</v>
      </c>
      <c r="B39" s="69" t="s">
        <v>154</v>
      </c>
      <c r="C39" s="66">
        <v>29</v>
      </c>
      <c r="D39" s="66">
        <v>29</v>
      </c>
      <c r="E39" s="66">
        <v>30</v>
      </c>
      <c r="F39" s="66">
        <v>30</v>
      </c>
      <c r="G39" s="66">
        <v>28</v>
      </c>
      <c r="H39" s="66">
        <v>24</v>
      </c>
      <c r="I39" s="66">
        <v>24</v>
      </c>
      <c r="J39" s="37">
        <v>19</v>
      </c>
      <c r="K39" s="54">
        <v>21</v>
      </c>
      <c r="L39" s="54">
        <v>22</v>
      </c>
      <c r="M39" s="54">
        <v>20</v>
      </c>
      <c r="N39" s="54">
        <v>18</v>
      </c>
      <c r="O39" s="54">
        <v>17</v>
      </c>
      <c r="P39" s="54">
        <v>16</v>
      </c>
      <c r="Q39" s="54">
        <v>15</v>
      </c>
      <c r="R39" s="54">
        <f t="shared" si="0"/>
        <v>-1</v>
      </c>
      <c r="S39" s="55">
        <f t="shared" si="1"/>
        <v>-6.25E-2</v>
      </c>
      <c r="T39" s="1"/>
    </row>
    <row r="40" spans="1:20" s="51" customFormat="1" ht="14.1" customHeight="1" x14ac:dyDescent="0.25">
      <c r="A40" s="64">
        <v>28295</v>
      </c>
      <c r="B40" s="67" t="s">
        <v>165</v>
      </c>
      <c r="C40" s="66">
        <v>39</v>
      </c>
      <c r="D40" s="66">
        <v>36</v>
      </c>
      <c r="E40" s="66">
        <v>33</v>
      </c>
      <c r="F40" s="66">
        <v>31</v>
      </c>
      <c r="G40" s="66">
        <v>30</v>
      </c>
      <c r="H40" s="66">
        <v>35</v>
      </c>
      <c r="I40" s="66">
        <v>28</v>
      </c>
      <c r="J40" s="37">
        <v>26</v>
      </c>
      <c r="K40" s="54">
        <v>25</v>
      </c>
      <c r="L40" s="54">
        <v>26</v>
      </c>
      <c r="M40" s="54">
        <v>28</v>
      </c>
      <c r="N40" s="54">
        <v>27</v>
      </c>
      <c r="O40" s="54">
        <v>27</v>
      </c>
      <c r="P40" s="54">
        <v>27</v>
      </c>
      <c r="Q40" s="54">
        <v>25</v>
      </c>
      <c r="R40" s="54">
        <f t="shared" si="0"/>
        <v>-2</v>
      </c>
      <c r="S40" s="55">
        <f t="shared" si="1"/>
        <v>-7.407407407407407E-2</v>
      </c>
      <c r="T40" s="1"/>
    </row>
    <row r="41" spans="1:20" s="51" customFormat="1" ht="14.1" customHeight="1" x14ac:dyDescent="0.25">
      <c r="A41" s="47">
        <v>3085</v>
      </c>
      <c r="B41" s="67" t="s">
        <v>159</v>
      </c>
      <c r="C41" s="66">
        <v>14</v>
      </c>
      <c r="D41" s="66">
        <v>15</v>
      </c>
      <c r="E41" s="66">
        <v>16</v>
      </c>
      <c r="F41" s="66">
        <v>16</v>
      </c>
      <c r="G41" s="66">
        <v>15</v>
      </c>
      <c r="H41" s="66">
        <v>14</v>
      </c>
      <c r="I41" s="66">
        <v>12</v>
      </c>
      <c r="J41" s="37">
        <v>37</v>
      </c>
      <c r="K41" s="54">
        <v>13</v>
      </c>
      <c r="L41" s="54">
        <v>13</v>
      </c>
      <c r="M41" s="54">
        <v>9</v>
      </c>
      <c r="N41" s="54">
        <v>11</v>
      </c>
      <c r="O41" s="54">
        <v>9</v>
      </c>
      <c r="P41" s="54">
        <v>12</v>
      </c>
      <c r="Q41" s="54">
        <v>11</v>
      </c>
      <c r="R41" s="54">
        <f t="shared" si="0"/>
        <v>-1</v>
      </c>
      <c r="S41" s="55">
        <f t="shared" si="1"/>
        <v>-8.333333333333337E-2</v>
      </c>
      <c r="T41" s="1"/>
    </row>
    <row r="42" spans="1:20" s="51" customFormat="1" ht="14.1" customHeight="1" x14ac:dyDescent="0.25">
      <c r="A42" s="64">
        <v>3062</v>
      </c>
      <c r="B42" s="67" t="s">
        <v>323</v>
      </c>
      <c r="C42" s="66">
        <v>30</v>
      </c>
      <c r="D42" s="66">
        <v>29</v>
      </c>
      <c r="E42" s="66">
        <v>28</v>
      </c>
      <c r="F42" s="66">
        <v>26</v>
      </c>
      <c r="G42" s="66">
        <v>27</v>
      </c>
      <c r="H42" s="66">
        <v>25</v>
      </c>
      <c r="I42" s="66">
        <v>22</v>
      </c>
      <c r="J42" s="37">
        <v>24</v>
      </c>
      <c r="K42" s="54">
        <v>27</v>
      </c>
      <c r="L42" s="54">
        <v>23</v>
      </c>
      <c r="M42" s="54">
        <v>21</v>
      </c>
      <c r="N42" s="54">
        <v>20</v>
      </c>
      <c r="O42" s="54">
        <v>19</v>
      </c>
      <c r="P42" s="54">
        <v>21</v>
      </c>
      <c r="Q42" s="54">
        <v>18</v>
      </c>
      <c r="R42" s="54">
        <f t="shared" si="0"/>
        <v>-3</v>
      </c>
      <c r="S42" s="55">
        <f t="shared" si="1"/>
        <v>-0.1428571428571429</v>
      </c>
      <c r="T42" s="1"/>
    </row>
    <row r="43" spans="1:20" s="244" customFormat="1" ht="14.1" customHeight="1" x14ac:dyDescent="0.25">
      <c r="A43" s="64">
        <v>24332</v>
      </c>
      <c r="B43" s="67" t="s">
        <v>164</v>
      </c>
      <c r="C43" s="66">
        <v>40</v>
      </c>
      <c r="D43" s="66">
        <v>36</v>
      </c>
      <c r="E43" s="66">
        <v>33</v>
      </c>
      <c r="F43" s="66">
        <v>26</v>
      </c>
      <c r="G43" s="66">
        <v>26</v>
      </c>
      <c r="H43" s="66">
        <v>26</v>
      </c>
      <c r="I43" s="66">
        <v>25</v>
      </c>
      <c r="J43" s="37">
        <v>51</v>
      </c>
      <c r="K43" s="54">
        <v>26</v>
      </c>
      <c r="L43" s="54">
        <v>22</v>
      </c>
      <c r="M43" s="54">
        <v>20</v>
      </c>
      <c r="N43" s="54">
        <v>21</v>
      </c>
      <c r="O43" s="54">
        <v>17</v>
      </c>
      <c r="P43" s="54">
        <v>13</v>
      </c>
      <c r="Q43" s="54">
        <v>11</v>
      </c>
      <c r="R43" s="54">
        <f t="shared" si="0"/>
        <v>-2</v>
      </c>
      <c r="S43" s="55">
        <f t="shared" si="1"/>
        <v>-0.15384615384615385</v>
      </c>
      <c r="T43" s="1"/>
    </row>
    <row r="44" spans="1:20" s="51" customFormat="1" ht="14.1" customHeight="1" x14ac:dyDescent="0.25">
      <c r="A44" s="64">
        <v>3075</v>
      </c>
      <c r="B44" s="67" t="s">
        <v>322</v>
      </c>
      <c r="C44" s="66">
        <v>47</v>
      </c>
      <c r="D44" s="66">
        <v>45</v>
      </c>
      <c r="E44" s="66">
        <v>46</v>
      </c>
      <c r="F44" s="66">
        <v>47</v>
      </c>
      <c r="G44" s="66">
        <v>44</v>
      </c>
      <c r="H44" s="66">
        <v>36</v>
      </c>
      <c r="I44" s="66">
        <v>41</v>
      </c>
      <c r="J44" s="37">
        <v>14</v>
      </c>
      <c r="K44" s="54">
        <v>33</v>
      </c>
      <c r="L44" s="54">
        <v>38</v>
      </c>
      <c r="M44" s="54">
        <v>34</v>
      </c>
      <c r="N44" s="54">
        <v>36</v>
      </c>
      <c r="O44" s="54">
        <v>35</v>
      </c>
      <c r="P44" s="54">
        <v>35</v>
      </c>
      <c r="Q44" s="54">
        <v>28</v>
      </c>
      <c r="R44" s="54">
        <f t="shared" si="0"/>
        <v>-7</v>
      </c>
      <c r="S44" s="55">
        <f t="shared" si="1"/>
        <v>-0.19999999999999996</v>
      </c>
      <c r="T44" s="1"/>
    </row>
    <row r="45" spans="1:20" s="51" customFormat="1" ht="14.1" customHeight="1" x14ac:dyDescent="0.25">
      <c r="A45" s="47"/>
      <c r="B45" s="85"/>
      <c r="C45" s="66"/>
      <c r="D45" s="66"/>
      <c r="E45" s="66"/>
      <c r="F45" s="66"/>
      <c r="G45" s="66"/>
      <c r="H45" s="66"/>
      <c r="I45" s="66"/>
      <c r="J45" s="37"/>
      <c r="K45" s="54"/>
      <c r="L45" s="54"/>
      <c r="M45" s="54"/>
      <c r="N45" s="54"/>
      <c r="O45" s="54"/>
      <c r="P45" s="54"/>
      <c r="Q45" s="54"/>
      <c r="R45" s="54"/>
      <c r="S45" s="55"/>
      <c r="T45" s="1"/>
    </row>
    <row r="46" spans="1:20" s="51" customFormat="1" ht="14.1" customHeight="1" x14ac:dyDescent="0.25">
      <c r="A46" s="47"/>
      <c r="B46" s="85"/>
      <c r="C46" s="66"/>
      <c r="D46" s="66"/>
      <c r="E46" s="66"/>
      <c r="F46" s="66"/>
      <c r="G46" s="66"/>
      <c r="H46" s="66"/>
      <c r="I46" s="66"/>
      <c r="J46" s="37"/>
      <c r="K46" s="54"/>
      <c r="L46" s="54"/>
      <c r="M46" s="54"/>
      <c r="N46" s="54"/>
      <c r="O46" s="54"/>
      <c r="P46" s="54"/>
      <c r="Q46" s="54"/>
      <c r="R46" s="54"/>
      <c r="S46" s="55"/>
      <c r="T46" s="1"/>
    </row>
    <row r="47" spans="1:20" s="51" customFormat="1" ht="14.1" customHeight="1" x14ac:dyDescent="0.25">
      <c r="A47" s="47"/>
      <c r="B47" s="85"/>
      <c r="C47" s="66"/>
      <c r="D47" s="66"/>
      <c r="E47" s="66"/>
      <c r="F47" s="66"/>
      <c r="G47" s="66"/>
      <c r="H47" s="66"/>
      <c r="I47" s="66"/>
      <c r="J47" s="37"/>
      <c r="K47" s="54"/>
      <c r="L47" s="54"/>
      <c r="M47" s="54"/>
      <c r="N47" s="54"/>
      <c r="O47" s="54"/>
      <c r="P47" s="54"/>
      <c r="Q47" s="54"/>
      <c r="R47" s="54"/>
      <c r="S47" s="55"/>
      <c r="T47" s="1"/>
    </row>
    <row r="48" spans="1:20" s="51" customFormat="1" ht="14.1" customHeight="1" x14ac:dyDescent="0.25">
      <c r="A48" s="72"/>
      <c r="B48" s="73" t="s">
        <v>181</v>
      </c>
      <c r="C48" s="66"/>
      <c r="D48" s="66"/>
      <c r="E48" s="66"/>
      <c r="F48" s="66"/>
      <c r="G48" s="66"/>
      <c r="H48" s="66"/>
      <c r="I48" s="66"/>
      <c r="J48" s="70"/>
      <c r="K48" s="74"/>
      <c r="L48" s="75"/>
      <c r="M48" s="75"/>
      <c r="N48" s="75"/>
      <c r="O48" s="75"/>
      <c r="P48" s="54"/>
      <c r="Q48" s="75"/>
      <c r="R48" s="54"/>
      <c r="S48" s="55"/>
      <c r="T48" s="1"/>
    </row>
    <row r="49" spans="1:25" s="51" customFormat="1" ht="14.1" customHeight="1" x14ac:dyDescent="0.25">
      <c r="A49" s="72"/>
      <c r="B49" s="73" t="s">
        <v>314</v>
      </c>
      <c r="C49" s="66"/>
      <c r="D49" s="66"/>
      <c r="E49" s="66"/>
      <c r="F49" s="66"/>
      <c r="G49" s="66"/>
      <c r="H49" s="66"/>
      <c r="I49" s="66"/>
      <c r="J49" s="37">
        <v>18</v>
      </c>
      <c r="K49" s="74">
        <v>0</v>
      </c>
      <c r="L49" s="54"/>
      <c r="M49" s="54"/>
      <c r="N49" s="54"/>
      <c r="O49" s="54"/>
      <c r="P49" s="54"/>
      <c r="Q49" s="54"/>
      <c r="R49" s="54"/>
      <c r="S49" s="55"/>
      <c r="T49" s="1"/>
    </row>
    <row r="50" spans="1:25" s="51" customFormat="1" ht="14.1" customHeight="1" x14ac:dyDescent="0.25">
      <c r="A50" s="72"/>
      <c r="B50" s="73" t="s">
        <v>1420</v>
      </c>
      <c r="C50" s="66">
        <v>9</v>
      </c>
      <c r="D50" s="66">
        <v>8</v>
      </c>
      <c r="E50" s="66">
        <v>7</v>
      </c>
      <c r="F50" s="66">
        <v>8</v>
      </c>
      <c r="G50" s="66">
        <v>8</v>
      </c>
      <c r="H50" s="66">
        <v>8</v>
      </c>
      <c r="I50" s="66">
        <v>8</v>
      </c>
      <c r="J50" s="54">
        <v>0</v>
      </c>
      <c r="K50" s="54"/>
      <c r="L50" s="54"/>
      <c r="M50" s="54"/>
      <c r="N50" s="54"/>
      <c r="O50" s="54"/>
      <c r="P50" s="54"/>
      <c r="Q50" s="54"/>
      <c r="R50" s="54"/>
      <c r="S50" s="55"/>
      <c r="T50" s="1"/>
    </row>
    <row r="51" spans="1:25" s="51" customFormat="1" ht="14.1" customHeight="1" x14ac:dyDescent="0.25">
      <c r="A51" s="72"/>
      <c r="B51" s="73" t="s">
        <v>176</v>
      </c>
      <c r="C51" s="66"/>
      <c r="D51" s="66"/>
      <c r="E51" s="66"/>
      <c r="F51" s="66"/>
      <c r="G51" s="66"/>
      <c r="H51" s="66"/>
      <c r="I51" s="66"/>
      <c r="J51" s="74"/>
      <c r="K51" s="74"/>
      <c r="L51" s="54"/>
      <c r="M51" s="54"/>
      <c r="N51" s="54"/>
      <c r="O51" s="54"/>
      <c r="P51" s="54"/>
      <c r="Q51" s="54"/>
      <c r="R51" s="54"/>
      <c r="S51" s="55"/>
      <c r="T51" s="1"/>
    </row>
    <row r="52" spans="1:25" s="51" customFormat="1" ht="14.1" customHeight="1" x14ac:dyDescent="0.25">
      <c r="A52" s="72"/>
      <c r="B52" s="73" t="s">
        <v>180</v>
      </c>
      <c r="C52" s="66"/>
      <c r="D52" s="66"/>
      <c r="E52" s="66"/>
      <c r="F52" s="66"/>
      <c r="G52" s="66"/>
      <c r="H52" s="66"/>
      <c r="I52" s="66"/>
      <c r="J52" s="66"/>
      <c r="K52" s="74"/>
      <c r="L52" s="54"/>
      <c r="M52" s="54"/>
      <c r="N52" s="54"/>
      <c r="O52" s="54"/>
      <c r="P52" s="54"/>
      <c r="Q52" s="54"/>
      <c r="R52" s="54"/>
      <c r="S52" s="55"/>
      <c r="T52" s="1"/>
    </row>
    <row r="53" spans="1:25" s="51" customFormat="1" ht="14.1" customHeight="1" x14ac:dyDescent="0.25">
      <c r="A53" s="72"/>
      <c r="B53" s="73" t="s">
        <v>170</v>
      </c>
      <c r="C53" s="66">
        <v>12</v>
      </c>
      <c r="D53" s="66">
        <v>13</v>
      </c>
      <c r="E53" s="66">
        <v>11</v>
      </c>
      <c r="F53" s="66">
        <v>11</v>
      </c>
      <c r="G53" s="66">
        <v>8</v>
      </c>
      <c r="H53" s="66">
        <v>8</v>
      </c>
      <c r="I53" s="66">
        <v>7</v>
      </c>
      <c r="J53" s="76">
        <v>0</v>
      </c>
      <c r="K53" s="54"/>
      <c r="L53" s="54"/>
      <c r="M53" s="54"/>
      <c r="N53" s="54"/>
      <c r="O53" s="54"/>
      <c r="P53" s="54"/>
      <c r="Q53" s="54"/>
      <c r="R53" s="54"/>
      <c r="S53" s="55"/>
      <c r="T53" s="1"/>
    </row>
    <row r="54" spans="1:25" s="51" customFormat="1" ht="14.1" customHeight="1" x14ac:dyDescent="0.25">
      <c r="A54" s="72">
        <v>3073</v>
      </c>
      <c r="B54" s="73" t="s">
        <v>147</v>
      </c>
      <c r="C54" s="66">
        <v>19</v>
      </c>
      <c r="D54" s="66">
        <v>19</v>
      </c>
      <c r="E54" s="66">
        <v>18</v>
      </c>
      <c r="F54" s="66">
        <v>21</v>
      </c>
      <c r="G54" s="66">
        <v>20</v>
      </c>
      <c r="H54" s="66">
        <v>19</v>
      </c>
      <c r="I54" s="66">
        <v>17</v>
      </c>
      <c r="J54" s="76">
        <v>5</v>
      </c>
      <c r="K54" s="54">
        <v>14</v>
      </c>
      <c r="L54" s="54">
        <v>12</v>
      </c>
      <c r="M54" s="54">
        <v>0</v>
      </c>
      <c r="N54" s="54"/>
      <c r="O54" s="54"/>
      <c r="P54" s="54"/>
      <c r="Q54" s="54"/>
      <c r="R54" s="54"/>
      <c r="S54" s="55"/>
      <c r="T54" s="277" t="s">
        <v>1513</v>
      </c>
      <c r="V54" s="236"/>
      <c r="W54" s="236"/>
      <c r="X54" s="236"/>
      <c r="Y54" s="236"/>
    </row>
    <row r="55" spans="1:25" s="51" customFormat="1" ht="14.1" customHeight="1" x14ac:dyDescent="0.25">
      <c r="A55" s="72"/>
      <c r="B55" s="73" t="s">
        <v>179</v>
      </c>
      <c r="C55" s="66"/>
      <c r="D55" s="66"/>
      <c r="E55" s="66"/>
      <c r="F55" s="66"/>
      <c r="G55" s="66"/>
      <c r="H55" s="66"/>
      <c r="I55" s="66"/>
      <c r="J55" s="66"/>
      <c r="K55" s="74"/>
      <c r="L55" s="54"/>
      <c r="M55" s="54"/>
      <c r="N55" s="54"/>
      <c r="O55" s="54"/>
      <c r="P55" s="54"/>
      <c r="Q55" s="54"/>
      <c r="R55" s="54"/>
      <c r="S55" s="55"/>
      <c r="T55" s="1"/>
      <c r="V55" s="236"/>
      <c r="W55" s="236"/>
      <c r="X55" s="236"/>
      <c r="Y55" s="236"/>
    </row>
    <row r="56" spans="1:25" s="51" customFormat="1" ht="14.1" customHeight="1" x14ac:dyDescent="0.25">
      <c r="A56" s="72"/>
      <c r="B56" s="73" t="s">
        <v>169</v>
      </c>
      <c r="C56" s="66"/>
      <c r="D56" s="66"/>
      <c r="E56" s="66"/>
      <c r="F56" s="66"/>
      <c r="G56" s="66"/>
      <c r="H56" s="66"/>
      <c r="I56" s="66"/>
      <c r="J56" s="83">
        <v>34</v>
      </c>
      <c r="K56" s="74">
        <v>0</v>
      </c>
      <c r="L56" s="54"/>
      <c r="M56" s="54"/>
      <c r="N56" s="54"/>
      <c r="O56" s="54"/>
      <c r="P56" s="54"/>
      <c r="Q56" s="54"/>
      <c r="R56" s="54"/>
      <c r="S56" s="55"/>
      <c r="T56" s="1"/>
      <c r="V56" s="236"/>
      <c r="W56" s="236"/>
      <c r="X56" s="236"/>
      <c r="Y56" s="236"/>
    </row>
    <row r="57" spans="1:25" s="51" customFormat="1" ht="14.1" customHeight="1" x14ac:dyDescent="0.25">
      <c r="A57" s="72">
        <v>3101</v>
      </c>
      <c r="B57" s="73" t="s">
        <v>155</v>
      </c>
      <c r="C57" s="66">
        <v>24</v>
      </c>
      <c r="D57" s="66">
        <v>24</v>
      </c>
      <c r="E57" s="66">
        <v>27</v>
      </c>
      <c r="F57" s="66">
        <v>30</v>
      </c>
      <c r="G57" s="66">
        <v>26</v>
      </c>
      <c r="H57" s="66">
        <v>24</v>
      </c>
      <c r="I57" s="66">
        <v>23</v>
      </c>
      <c r="J57" s="83">
        <v>23</v>
      </c>
      <c r="K57" s="74">
        <v>18</v>
      </c>
      <c r="L57" s="54">
        <v>17</v>
      </c>
      <c r="M57" s="54">
        <v>0</v>
      </c>
      <c r="N57" s="54"/>
      <c r="O57" s="54"/>
      <c r="P57" s="54"/>
      <c r="Q57" s="54"/>
      <c r="R57" s="54"/>
      <c r="S57" s="55"/>
      <c r="T57" s="1"/>
      <c r="V57" s="236"/>
      <c r="W57" s="236"/>
      <c r="X57" s="236"/>
      <c r="Y57" s="236"/>
    </row>
    <row r="58" spans="1:25" s="51" customFormat="1" ht="14.1" customHeight="1" x14ac:dyDescent="0.25">
      <c r="A58" s="72"/>
      <c r="B58" s="73" t="s">
        <v>171</v>
      </c>
      <c r="C58" s="66"/>
      <c r="D58" s="66"/>
      <c r="E58" s="66"/>
      <c r="F58" s="66"/>
      <c r="G58" s="66"/>
      <c r="H58" s="66"/>
      <c r="I58" s="66"/>
      <c r="J58" s="66"/>
      <c r="K58" s="74"/>
      <c r="L58" s="54"/>
      <c r="M58" s="54"/>
      <c r="N58" s="54"/>
      <c r="O58" s="54"/>
      <c r="P58" s="54"/>
      <c r="Q58" s="54"/>
      <c r="R58" s="54"/>
      <c r="S58" s="55"/>
      <c r="T58" s="1"/>
      <c r="V58" s="236"/>
      <c r="W58" s="236"/>
      <c r="X58" s="236"/>
      <c r="Y58" s="236"/>
    </row>
    <row r="59" spans="1:25" s="51" customFormat="1" ht="14.1" customHeight="1" x14ac:dyDescent="0.25">
      <c r="A59" s="72"/>
      <c r="B59" s="73" t="s">
        <v>177</v>
      </c>
      <c r="C59" s="66"/>
      <c r="D59" s="66"/>
      <c r="E59" s="66"/>
      <c r="F59" s="66"/>
      <c r="G59" s="66"/>
      <c r="H59" s="66"/>
      <c r="I59" s="66"/>
      <c r="J59" s="66"/>
      <c r="K59" s="74"/>
      <c r="L59" s="54"/>
      <c r="M59" s="54"/>
      <c r="N59" s="54"/>
      <c r="O59" s="54"/>
      <c r="P59" s="54"/>
      <c r="Q59" s="54"/>
      <c r="R59" s="54"/>
      <c r="S59" s="55"/>
      <c r="T59" s="1"/>
      <c r="V59" s="236"/>
      <c r="W59" s="236"/>
      <c r="X59" s="236"/>
      <c r="Y59" s="236"/>
    </row>
    <row r="60" spans="1:25" s="51" customFormat="1" ht="14.1" customHeight="1" x14ac:dyDescent="0.25">
      <c r="A60" s="72"/>
      <c r="B60" s="73" t="s">
        <v>182</v>
      </c>
      <c r="C60" s="66"/>
      <c r="D60" s="66"/>
      <c r="E60" s="66"/>
      <c r="F60" s="66"/>
      <c r="G60" s="66"/>
      <c r="H60" s="66"/>
      <c r="I60" s="66"/>
      <c r="J60" s="66"/>
      <c r="K60" s="74"/>
      <c r="L60" s="75"/>
      <c r="M60" s="75"/>
      <c r="N60" s="75"/>
      <c r="O60" s="75"/>
      <c r="P60" s="75"/>
      <c r="Q60" s="75"/>
      <c r="R60" s="54"/>
      <c r="S60" s="55"/>
      <c r="T60" s="1"/>
      <c r="V60" s="236"/>
      <c r="W60" s="236"/>
      <c r="X60" s="236"/>
      <c r="Y60" s="236"/>
    </row>
    <row r="61" spans="1:25" s="51" customFormat="1" ht="14.1" customHeight="1" x14ac:dyDescent="0.25">
      <c r="A61" s="72"/>
      <c r="B61" s="73" t="s">
        <v>175</v>
      </c>
      <c r="C61" s="66"/>
      <c r="D61" s="66"/>
      <c r="E61" s="66"/>
      <c r="F61" s="66"/>
      <c r="G61" s="66"/>
      <c r="H61" s="66"/>
      <c r="I61" s="66"/>
      <c r="J61" s="66"/>
      <c r="K61" s="74"/>
      <c r="L61" s="54"/>
      <c r="M61" s="54"/>
      <c r="N61" s="54"/>
      <c r="O61" s="54"/>
      <c r="P61" s="54"/>
      <c r="Q61" s="54"/>
      <c r="R61" s="54"/>
      <c r="S61" s="55"/>
      <c r="T61" s="1"/>
      <c r="V61" s="236"/>
      <c r="W61" s="236"/>
      <c r="X61" s="236"/>
      <c r="Y61" s="236"/>
    </row>
    <row r="62" spans="1:25" s="51" customFormat="1" ht="14.1" customHeight="1" x14ac:dyDescent="0.25">
      <c r="A62" s="72"/>
      <c r="B62" s="73" t="s">
        <v>172</v>
      </c>
      <c r="C62" s="66"/>
      <c r="D62" s="66"/>
      <c r="E62" s="66"/>
      <c r="F62" s="66"/>
      <c r="G62" s="66"/>
      <c r="H62" s="66"/>
      <c r="I62" s="66"/>
      <c r="J62" s="66"/>
      <c r="K62" s="74"/>
      <c r="L62" s="54"/>
      <c r="M62" s="54"/>
      <c r="N62" s="54"/>
      <c r="O62" s="54"/>
      <c r="P62" s="54"/>
      <c r="Q62" s="54"/>
      <c r="R62" s="54"/>
      <c r="S62" s="55"/>
      <c r="T62" s="1"/>
      <c r="V62" s="236"/>
      <c r="W62" s="236"/>
      <c r="X62" s="236"/>
      <c r="Y62" s="236"/>
    </row>
    <row r="63" spans="1:25" s="51" customFormat="1" ht="14.1" customHeight="1" x14ac:dyDescent="0.25">
      <c r="A63" s="72"/>
      <c r="B63" s="73" t="s">
        <v>173</v>
      </c>
      <c r="C63" s="66"/>
      <c r="D63" s="66"/>
      <c r="E63" s="66"/>
      <c r="F63" s="66"/>
      <c r="G63" s="66"/>
      <c r="H63" s="66"/>
      <c r="I63" s="66"/>
      <c r="J63" s="66"/>
      <c r="K63" s="74"/>
      <c r="L63" s="54"/>
      <c r="M63" s="54"/>
      <c r="N63" s="54"/>
      <c r="O63" s="54"/>
      <c r="P63" s="54"/>
      <c r="Q63" s="54"/>
      <c r="R63" s="54"/>
      <c r="S63" s="55"/>
      <c r="T63" s="1"/>
    </row>
    <row r="64" spans="1:25" s="51" customFormat="1" ht="14.1" customHeight="1" x14ac:dyDescent="0.25">
      <c r="A64" s="72"/>
      <c r="B64" s="73" t="s">
        <v>174</v>
      </c>
      <c r="C64" s="66"/>
      <c r="D64" s="66"/>
      <c r="E64" s="66"/>
      <c r="F64" s="66"/>
      <c r="G64" s="66"/>
      <c r="H64" s="66"/>
      <c r="I64" s="66"/>
      <c r="J64" s="66"/>
      <c r="K64" s="74"/>
      <c r="L64" s="54"/>
      <c r="M64" s="54"/>
      <c r="N64" s="54"/>
      <c r="O64" s="54"/>
      <c r="P64" s="54"/>
      <c r="Q64" s="54"/>
      <c r="R64" s="54"/>
      <c r="S64" s="55"/>
      <c r="T64" s="1"/>
    </row>
    <row r="65" spans="1:20" s="51" customFormat="1" ht="14.1" customHeight="1" x14ac:dyDescent="0.25">
      <c r="A65" s="72"/>
      <c r="B65" s="73" t="s">
        <v>178</v>
      </c>
      <c r="C65" s="66"/>
      <c r="D65" s="66"/>
      <c r="E65" s="66"/>
      <c r="F65" s="66"/>
      <c r="G65" s="66"/>
      <c r="H65" s="66"/>
      <c r="I65" s="66"/>
      <c r="J65" s="66"/>
      <c r="K65" s="74"/>
      <c r="L65" s="54"/>
      <c r="M65" s="54"/>
      <c r="N65" s="54"/>
      <c r="O65" s="54"/>
      <c r="P65" s="54"/>
      <c r="Q65" s="54"/>
      <c r="R65" s="54"/>
      <c r="S65" s="55"/>
      <c r="T65" s="1"/>
    </row>
    <row r="66" spans="1:20" s="51" customFormat="1" ht="14.1" customHeight="1" x14ac:dyDescent="0.25">
      <c r="A66" s="72">
        <v>3105</v>
      </c>
      <c r="B66" s="73" t="s">
        <v>167</v>
      </c>
      <c r="C66" s="66">
        <v>12</v>
      </c>
      <c r="D66" s="66">
        <v>12</v>
      </c>
      <c r="E66" s="66">
        <v>12</v>
      </c>
      <c r="F66" s="66">
        <v>10</v>
      </c>
      <c r="G66" s="66">
        <v>12</v>
      </c>
      <c r="H66" s="66">
        <v>12</v>
      </c>
      <c r="I66" s="66">
        <v>12</v>
      </c>
      <c r="J66" s="66">
        <v>25</v>
      </c>
      <c r="K66" s="74">
        <v>14</v>
      </c>
      <c r="L66" s="54">
        <v>12</v>
      </c>
      <c r="M66" s="54">
        <v>12</v>
      </c>
      <c r="N66" s="54">
        <v>0</v>
      </c>
      <c r="O66" s="54"/>
      <c r="P66" s="54"/>
      <c r="Q66" s="54"/>
      <c r="R66" s="54"/>
      <c r="S66" s="55"/>
      <c r="T66" s="1" t="s">
        <v>1522</v>
      </c>
    </row>
    <row r="67" spans="1:20" s="51" customFormat="1" ht="14.1" customHeight="1" x14ac:dyDescent="0.25">
      <c r="A67" s="72"/>
      <c r="B67" s="73" t="s">
        <v>183</v>
      </c>
      <c r="C67" s="66"/>
      <c r="D67" s="66"/>
      <c r="E67" s="66"/>
      <c r="F67" s="66"/>
      <c r="G67" s="66"/>
      <c r="H67" s="66"/>
      <c r="I67" s="66"/>
      <c r="J67" s="66"/>
      <c r="K67" s="74"/>
      <c r="L67" s="75"/>
      <c r="M67" s="75"/>
      <c r="N67" s="75"/>
      <c r="O67" s="75"/>
      <c r="P67" s="75"/>
      <c r="Q67" s="75"/>
      <c r="R67" s="54"/>
      <c r="S67" s="55"/>
      <c r="T67" s="1"/>
    </row>
    <row r="68" spans="1:20" s="51" customFormat="1" ht="15" x14ac:dyDescent="0.25">
      <c r="A68" s="72"/>
      <c r="B68" s="85"/>
      <c r="C68" s="66"/>
      <c r="D68" s="66"/>
      <c r="E68" s="66"/>
      <c r="F68" s="66"/>
      <c r="G68" s="66"/>
      <c r="H68" s="66"/>
      <c r="I68" s="66"/>
      <c r="J68" s="66"/>
      <c r="K68" s="74"/>
      <c r="L68" s="75"/>
      <c r="M68" s="75"/>
      <c r="N68" s="75"/>
      <c r="O68" s="75"/>
      <c r="P68" s="75"/>
      <c r="Q68" s="75"/>
      <c r="R68" s="54"/>
      <c r="S68" s="55"/>
      <c r="T68" s="1"/>
    </row>
    <row r="69" spans="1:20" s="51" customFormat="1" ht="14.1" customHeight="1" x14ac:dyDescent="0.25">
      <c r="A69" s="77"/>
      <c r="B69" s="78"/>
      <c r="C69" s="74"/>
      <c r="D69" s="74"/>
      <c r="E69" s="74"/>
      <c r="F69" s="74"/>
      <c r="G69" s="74"/>
      <c r="H69" s="74"/>
      <c r="I69" s="74"/>
      <c r="J69" s="74"/>
      <c r="K69" s="74"/>
      <c r="L69" s="54"/>
      <c r="M69" s="54"/>
      <c r="N69" s="54"/>
      <c r="O69" s="54"/>
      <c r="P69" s="54"/>
      <c r="Q69" s="54"/>
      <c r="R69" s="54"/>
      <c r="S69" s="50"/>
      <c r="T69" s="1"/>
    </row>
    <row r="70" spans="1:20" s="51" customFormat="1" ht="14.1" customHeight="1" x14ac:dyDescent="0.25">
      <c r="A70" s="77"/>
      <c r="B70" s="78" t="s">
        <v>1476</v>
      </c>
      <c r="C70" s="74">
        <f>SUM(C3:C68)</f>
        <v>1978</v>
      </c>
      <c r="D70" s="57">
        <f>SUM(D$3:D69)</f>
        <v>1930</v>
      </c>
      <c r="E70" s="57">
        <f>SUM(E$3:E69)</f>
        <v>1885</v>
      </c>
      <c r="F70" s="57">
        <f>SUM(F$3:F69)</f>
        <v>1837</v>
      </c>
      <c r="G70" s="57">
        <f>SUM(G$3:G69)</f>
        <v>1772</v>
      </c>
      <c r="H70" s="57">
        <f>SUM(H$3:H69)</f>
        <v>1732</v>
      </c>
      <c r="I70" s="57">
        <f>SUM(I$3:I69)</f>
        <v>1678</v>
      </c>
      <c r="J70" s="57">
        <f>SUM(J$3:J69)</f>
        <v>1676</v>
      </c>
      <c r="K70" s="57">
        <f>SUM(K$3:K69)</f>
        <v>1667</v>
      </c>
      <c r="L70" s="57">
        <f>SUM(L$3:L69)</f>
        <v>1602</v>
      </c>
      <c r="M70" s="57">
        <f>SUM(M$3:M69)</f>
        <v>1465</v>
      </c>
      <c r="N70" s="57">
        <v>1416</v>
      </c>
      <c r="O70" s="57">
        <v>1389</v>
      </c>
      <c r="P70" s="57">
        <f>SUM(P$3:P69)</f>
        <v>1317</v>
      </c>
      <c r="Q70" s="57">
        <f>SUM(Q$3:Q69)</f>
        <v>1316</v>
      </c>
      <c r="R70" s="74">
        <f>SUM(R$3:R69)</f>
        <v>-1</v>
      </c>
      <c r="S70" s="55">
        <f>(Q70/P70)-1</f>
        <v>-7.5930144267277733E-4</v>
      </c>
      <c r="T70" s="1"/>
    </row>
    <row r="71" spans="1:20" s="51" customFormat="1" ht="14.1" customHeight="1" x14ac:dyDescent="0.25">
      <c r="A71" s="77"/>
      <c r="B71" s="78"/>
      <c r="C71" s="74"/>
      <c r="D71" s="54">
        <f t="shared" ref="D71:N71" si="2">D70-C70</f>
        <v>-48</v>
      </c>
      <c r="E71" s="54">
        <f t="shared" si="2"/>
        <v>-45</v>
      </c>
      <c r="F71" s="54">
        <f t="shared" si="2"/>
        <v>-48</v>
      </c>
      <c r="G71" s="54">
        <f t="shared" si="2"/>
        <v>-65</v>
      </c>
      <c r="H71" s="54">
        <f t="shared" si="2"/>
        <v>-40</v>
      </c>
      <c r="I71" s="54">
        <f t="shared" si="2"/>
        <v>-54</v>
      </c>
      <c r="J71" s="54">
        <f t="shared" si="2"/>
        <v>-2</v>
      </c>
      <c r="K71" s="54">
        <f t="shared" si="2"/>
        <v>-9</v>
      </c>
      <c r="L71" s="54">
        <f t="shared" si="2"/>
        <v>-65</v>
      </c>
      <c r="M71" s="54">
        <f t="shared" si="2"/>
        <v>-137</v>
      </c>
      <c r="N71" s="54">
        <f t="shared" si="2"/>
        <v>-49</v>
      </c>
      <c r="O71" s="54">
        <v>-27</v>
      </c>
      <c r="P71" s="54">
        <f>P70-O70</f>
        <v>-72</v>
      </c>
      <c r="Q71" s="54">
        <f>Q70-P70</f>
        <v>-1</v>
      </c>
      <c r="R71" s="54"/>
      <c r="S71" s="50"/>
      <c r="T71" s="1"/>
    </row>
    <row r="72" spans="1:20" s="51" customFormat="1" ht="14.1" customHeight="1" x14ac:dyDescent="0.25">
      <c r="A72" s="77"/>
      <c r="C72" s="7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0"/>
      <c r="T72" s="1"/>
    </row>
    <row r="73" spans="1:20" s="51" customFormat="1" ht="14.1" customHeight="1" x14ac:dyDescent="0.25">
      <c r="A73" s="77"/>
      <c r="C73" s="74"/>
      <c r="D73" s="74"/>
      <c r="E73" s="74"/>
      <c r="F73" s="74"/>
      <c r="G73" s="74"/>
      <c r="H73" s="74"/>
      <c r="I73" s="74"/>
      <c r="J73" s="74"/>
      <c r="K73" s="74"/>
      <c r="L73" s="54"/>
      <c r="M73" s="54"/>
      <c r="N73" s="54"/>
      <c r="O73" s="54"/>
      <c r="P73" s="54"/>
      <c r="Q73" s="54"/>
      <c r="R73" s="54"/>
      <c r="S73" s="50"/>
      <c r="T73" s="1"/>
    </row>
    <row r="74" spans="1:20" s="51" customFormat="1" ht="14.1" customHeight="1" x14ac:dyDescent="0.25">
      <c r="A74" s="50"/>
      <c r="B74" s="151" t="s">
        <v>1407</v>
      </c>
      <c r="C74" s="58"/>
      <c r="D74" s="58"/>
      <c r="E74" s="58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0"/>
      <c r="T74" s="1"/>
    </row>
    <row r="75" spans="1:20" s="51" customFormat="1" ht="14.1" customHeight="1" x14ac:dyDescent="0.25">
      <c r="A75" s="50"/>
      <c r="B75" s="345" t="s">
        <v>1408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4"/>
      <c r="S75" s="50"/>
      <c r="T75" s="1"/>
    </row>
    <row r="76" spans="1:20" s="51" customFormat="1" ht="14.1" customHeight="1" x14ac:dyDescent="0.25">
      <c r="A76" s="50"/>
      <c r="B76" s="346" t="s">
        <v>1409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4"/>
      <c r="S76" s="50"/>
      <c r="T76" s="1"/>
    </row>
    <row r="77" spans="1:20" s="51" customFormat="1" ht="14.1" customHeight="1" x14ac:dyDescent="0.25">
      <c r="A77" s="50"/>
      <c r="B77" s="347" t="s">
        <v>1410</v>
      </c>
      <c r="C77" s="58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54"/>
      <c r="S77" s="50"/>
      <c r="T77" s="1"/>
    </row>
    <row r="78" spans="1:20" s="51" customFormat="1" ht="14.1" customHeight="1" x14ac:dyDescent="0.25">
      <c r="A78" s="50"/>
      <c r="B78" s="348" t="s">
        <v>1411</v>
      </c>
      <c r="C78" s="54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4"/>
      <c r="S78" s="50"/>
      <c r="T78" s="1"/>
    </row>
    <row r="79" spans="1:20" ht="14.1" customHeight="1" x14ac:dyDescent="0.25">
      <c r="B79" s="349" t="s">
        <v>1412</v>
      </c>
      <c r="C79" s="45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45"/>
      <c r="T79" s="1"/>
    </row>
    <row r="80" spans="1:20" ht="14.1" customHeight="1" x14ac:dyDescent="0.25">
      <c r="B80" s="230" t="s">
        <v>1520</v>
      </c>
      <c r="C80" s="45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45"/>
      <c r="T80" s="1"/>
    </row>
    <row r="81" spans="2:20" ht="15" x14ac:dyDescent="0.25">
      <c r="B81" s="353" t="s">
        <v>1623</v>
      </c>
      <c r="C81" s="45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45"/>
      <c r="T81" s="1"/>
    </row>
    <row r="82" spans="2:20" ht="15" x14ac:dyDescent="0.25">
      <c r="C82" s="45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45"/>
      <c r="T82" s="1"/>
    </row>
    <row r="83" spans="2:20" x14ac:dyDescent="0.2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T83" s="1"/>
    </row>
    <row r="84" spans="2:20" x14ac:dyDescent="0.2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T84" s="1"/>
    </row>
    <row r="85" spans="2:20" x14ac:dyDescent="0.2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T85" s="1"/>
    </row>
    <row r="86" spans="2:20" x14ac:dyDescent="0.2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T86" s="1"/>
    </row>
    <row r="87" spans="2:20" x14ac:dyDescent="0.2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</row>
    <row r="88" spans="2:20" x14ac:dyDescent="0.2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</row>
    <row r="89" spans="2:20" x14ac:dyDescent="0.2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</row>
    <row r="90" spans="2:20" x14ac:dyDescent="0.2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</row>
    <row r="91" spans="2:20" x14ac:dyDescent="0.2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2:20" x14ac:dyDescent="0.2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2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</row>
    <row r="94" spans="2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2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20" x14ac:dyDescent="0.2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</row>
    <row r="97" spans="3:18" x14ac:dyDescent="0.2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</row>
    <row r="98" spans="3:18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3:18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3:18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</row>
    <row r="101" spans="3:18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</row>
    <row r="102" spans="3:18" x14ac:dyDescent="0.2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  <row r="103" spans="3:18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</row>
    <row r="104" spans="3:18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</row>
    <row r="105" spans="3:18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</row>
    <row r="106" spans="3:18" x14ac:dyDescent="0.2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</row>
    <row r="107" spans="3:18" x14ac:dyDescent="0.2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</row>
    <row r="108" spans="3:18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3:18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</row>
    <row r="110" spans="3:18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</row>
    <row r="111" spans="3:18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</row>
    <row r="112" spans="3:18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</sheetData>
  <mergeCells count="1">
    <mergeCell ref="R1:S1"/>
  </mergeCells>
  <phoneticPr fontId="4" type="noConversion"/>
  <conditionalFormatting sqref="A3:A44">
    <cfRule type="expression" dxfId="30" priority="3">
      <formula>S3&lt;-0.0999</formula>
    </cfRule>
    <cfRule type="expression" dxfId="29" priority="5">
      <formula>Q3&lt;20</formula>
    </cfRule>
  </conditionalFormatting>
  <conditionalFormatting sqref="B3:B44">
    <cfRule type="expression" dxfId="28" priority="10">
      <formula>R3&lt;0</formula>
    </cfRule>
    <cfRule type="expression" dxfId="27" priority="11">
      <formula>R3=0</formula>
    </cfRule>
    <cfRule type="expression" dxfId="26" priority="12">
      <formula>R3&gt;0</formula>
    </cfRule>
  </conditionalFormatting>
  <conditionalFormatting sqref="D70:Q70">
    <cfRule type="expression" dxfId="25" priority="7">
      <formula>D71&lt;0</formula>
    </cfRule>
    <cfRule type="expression" dxfId="24" priority="8">
      <formula>D71=0</formula>
    </cfRule>
    <cfRule type="expression" dxfId="23" priority="9">
      <formula>D71&gt;0</formula>
    </cfRule>
  </conditionalFormatting>
  <conditionalFormatting sqref="Q3:Q44">
    <cfRule type="expression" dxfId="22" priority="2">
      <formula>Q3&lt;20</formula>
    </cfRule>
  </conditionalFormatting>
  <conditionalFormatting sqref="S3:S44">
    <cfRule type="expression" dxfId="21" priority="4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4819-0EA6-4BF5-9469-B75B4AAD3AD2}">
  <sheetPr codeName="Sheet23">
    <tabColor theme="8" tint="0.79998168889431442"/>
    <pageSetUpPr fitToPage="1"/>
  </sheetPr>
  <dimension ref="A1:Y296"/>
  <sheetViews>
    <sheetView zoomScale="90" zoomScaleNormal="90" zoomScalePageLayoutView="80" workbookViewId="0">
      <selection activeCell="B58" sqref="B58"/>
    </sheetView>
  </sheetViews>
  <sheetFormatPr defaultRowHeight="12.75" x14ac:dyDescent="0.2"/>
  <cols>
    <col min="1" max="1" width="11" style="44" customWidth="1"/>
    <col min="2" max="2" width="42.125" style="1" customWidth="1"/>
    <col min="3" max="3" width="10" style="1" customWidth="1"/>
    <col min="4" max="4" width="9.5" style="1" customWidth="1"/>
    <col min="5" max="6" width="9.875" style="1" customWidth="1"/>
    <col min="7" max="7" width="9.125" style="1" customWidth="1"/>
    <col min="8" max="8" width="9.5" style="1" bestFit="1" customWidth="1"/>
    <col min="9" max="9" width="10" style="1" customWidth="1"/>
    <col min="10" max="11" width="9.5" style="1" customWidth="1"/>
    <col min="12" max="16" width="11.5" style="1" customWidth="1"/>
    <col min="17" max="17" width="12.5" style="1" customWidth="1"/>
    <col min="18" max="18" width="8.5" style="1" customWidth="1"/>
    <col min="19" max="19" width="9" style="44" customWidth="1"/>
    <col min="20" max="20" width="28.625" style="46" customWidth="1"/>
    <col min="21" max="21" width="10.5" style="1" customWidth="1"/>
    <col min="22" max="256" width="11" style="1" customWidth="1"/>
    <col min="257" max="16384" width="9" style="1"/>
  </cols>
  <sheetData>
    <row r="1" spans="1:20" s="51" customFormat="1" ht="15.75" x14ac:dyDescent="0.25">
      <c r="A1" s="50"/>
      <c r="B1" s="30" t="s">
        <v>184</v>
      </c>
      <c r="Q1" s="193"/>
      <c r="R1" s="520" t="str">
        <f>+'5580'!$R$1</f>
        <v>Change from Last Yr</v>
      </c>
      <c r="S1" s="520"/>
      <c r="T1" s="1"/>
    </row>
    <row r="2" spans="1:20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0" s="51" customFormat="1" ht="15" x14ac:dyDescent="0.25">
      <c r="A3" s="64">
        <v>226320</v>
      </c>
      <c r="B3" s="445" t="s">
        <v>1657</v>
      </c>
      <c r="C3" s="66"/>
      <c r="D3" s="66"/>
      <c r="E3" s="66"/>
      <c r="F3" s="66"/>
      <c r="G3" s="66"/>
      <c r="H3" s="66"/>
      <c r="I3" s="66"/>
      <c r="J3" s="37"/>
      <c r="K3" s="54"/>
      <c r="L3" s="54"/>
      <c r="M3" s="54"/>
      <c r="N3" s="54"/>
      <c r="O3" s="54">
        <v>0</v>
      </c>
      <c r="P3" s="54">
        <v>0</v>
      </c>
      <c r="Q3" s="54">
        <v>30</v>
      </c>
      <c r="R3" s="54">
        <f t="shared" ref="R3:R34" si="0">Q3-P3</f>
        <v>30</v>
      </c>
      <c r="S3" s="447" t="s">
        <v>1669</v>
      </c>
      <c r="T3" s="1"/>
    </row>
    <row r="4" spans="1:20" s="51" customFormat="1" ht="15" x14ac:dyDescent="0.25">
      <c r="A4" s="64">
        <v>28908</v>
      </c>
      <c r="B4" s="65" t="s">
        <v>221</v>
      </c>
      <c r="C4" s="66">
        <v>26</v>
      </c>
      <c r="D4" s="66">
        <v>25</v>
      </c>
      <c r="E4" s="66">
        <v>23</v>
      </c>
      <c r="F4" s="66">
        <v>23</v>
      </c>
      <c r="G4" s="66">
        <v>18</v>
      </c>
      <c r="H4" s="66">
        <v>16</v>
      </c>
      <c r="I4" s="66">
        <v>14</v>
      </c>
      <c r="J4" s="37">
        <v>13</v>
      </c>
      <c r="K4" s="54">
        <v>17</v>
      </c>
      <c r="L4" s="54">
        <v>13</v>
      </c>
      <c r="M4" s="54">
        <v>14</v>
      </c>
      <c r="N4" s="54">
        <v>13</v>
      </c>
      <c r="O4" s="54">
        <v>15</v>
      </c>
      <c r="P4" s="54">
        <v>11</v>
      </c>
      <c r="Q4" s="54">
        <v>15</v>
      </c>
      <c r="R4" s="54">
        <f t="shared" si="0"/>
        <v>4</v>
      </c>
      <c r="S4" s="55">
        <f t="shared" ref="S4:S35" si="1">(Q4/P4)-1</f>
        <v>0.36363636363636354</v>
      </c>
      <c r="T4" s="1"/>
    </row>
    <row r="5" spans="1:20" s="51" customFormat="1" ht="15" x14ac:dyDescent="0.25">
      <c r="A5" s="64">
        <v>53542</v>
      </c>
      <c r="B5" s="67" t="s">
        <v>223</v>
      </c>
      <c r="C5" s="66">
        <v>20</v>
      </c>
      <c r="D5" s="66">
        <v>16</v>
      </c>
      <c r="E5" s="66">
        <v>17</v>
      </c>
      <c r="F5" s="66">
        <v>18</v>
      </c>
      <c r="G5" s="66">
        <v>18</v>
      </c>
      <c r="H5" s="66">
        <v>20</v>
      </c>
      <c r="I5" s="66">
        <v>20</v>
      </c>
      <c r="J5" s="37">
        <v>19</v>
      </c>
      <c r="K5" s="54">
        <v>15</v>
      </c>
      <c r="L5" s="54">
        <v>16</v>
      </c>
      <c r="M5" s="54">
        <v>16</v>
      </c>
      <c r="N5" s="54">
        <v>11</v>
      </c>
      <c r="O5" s="54">
        <v>13</v>
      </c>
      <c r="P5" s="54">
        <v>6</v>
      </c>
      <c r="Q5" s="54">
        <v>8</v>
      </c>
      <c r="R5" s="54">
        <f t="shared" si="0"/>
        <v>2</v>
      </c>
      <c r="S5" s="55">
        <f t="shared" si="1"/>
        <v>0.33333333333333326</v>
      </c>
      <c r="T5" s="1"/>
    </row>
    <row r="6" spans="1:20" s="51" customFormat="1" ht="15" x14ac:dyDescent="0.25">
      <c r="A6" s="64">
        <v>27031</v>
      </c>
      <c r="B6" s="69" t="s">
        <v>203</v>
      </c>
      <c r="C6" s="66">
        <v>20</v>
      </c>
      <c r="D6" s="66">
        <v>18</v>
      </c>
      <c r="E6" s="66">
        <v>18</v>
      </c>
      <c r="F6" s="66">
        <v>20</v>
      </c>
      <c r="G6" s="66">
        <v>20</v>
      </c>
      <c r="H6" s="66">
        <v>17</v>
      </c>
      <c r="I6" s="66">
        <v>20</v>
      </c>
      <c r="J6" s="37">
        <v>18</v>
      </c>
      <c r="K6" s="54">
        <v>19</v>
      </c>
      <c r="L6" s="54">
        <v>17</v>
      </c>
      <c r="M6" s="54">
        <v>16</v>
      </c>
      <c r="N6" s="54">
        <v>14</v>
      </c>
      <c r="O6" s="54">
        <v>14</v>
      </c>
      <c r="P6" s="54">
        <v>17</v>
      </c>
      <c r="Q6" s="54">
        <v>22</v>
      </c>
      <c r="R6" s="54">
        <f t="shared" si="0"/>
        <v>5</v>
      </c>
      <c r="S6" s="55">
        <f t="shared" si="1"/>
        <v>0.29411764705882359</v>
      </c>
      <c r="T6" s="1"/>
    </row>
    <row r="7" spans="1:20" s="51" customFormat="1" ht="15" x14ac:dyDescent="0.25">
      <c r="A7" s="64">
        <v>3112</v>
      </c>
      <c r="B7" s="65" t="s">
        <v>228</v>
      </c>
      <c r="C7" s="66">
        <v>24</v>
      </c>
      <c r="D7" s="66">
        <v>24</v>
      </c>
      <c r="E7" s="66">
        <v>24</v>
      </c>
      <c r="F7" s="66">
        <v>23</v>
      </c>
      <c r="G7" s="66">
        <v>26</v>
      </c>
      <c r="H7" s="66">
        <v>26</v>
      </c>
      <c r="I7" s="66">
        <v>22</v>
      </c>
      <c r="J7" s="37">
        <v>19</v>
      </c>
      <c r="K7" s="54">
        <v>21</v>
      </c>
      <c r="L7" s="54">
        <v>20</v>
      </c>
      <c r="M7" s="54">
        <v>23</v>
      </c>
      <c r="N7" s="54">
        <v>23</v>
      </c>
      <c r="O7" s="54">
        <v>27</v>
      </c>
      <c r="P7" s="54">
        <v>25</v>
      </c>
      <c r="Q7" s="54">
        <v>31</v>
      </c>
      <c r="R7" s="54">
        <f t="shared" si="0"/>
        <v>6</v>
      </c>
      <c r="S7" s="55">
        <f t="shared" si="1"/>
        <v>0.24</v>
      </c>
      <c r="T7" s="1"/>
    </row>
    <row r="8" spans="1:20" s="51" customFormat="1" ht="15" x14ac:dyDescent="0.25">
      <c r="A8" s="64">
        <v>3108</v>
      </c>
      <c r="B8" s="67" t="s">
        <v>207</v>
      </c>
      <c r="C8" s="66">
        <v>35</v>
      </c>
      <c r="D8" s="66">
        <v>33</v>
      </c>
      <c r="E8" s="66">
        <v>26</v>
      </c>
      <c r="F8" s="66">
        <v>26</v>
      </c>
      <c r="G8" s="66">
        <v>26</v>
      </c>
      <c r="H8" s="66">
        <v>25</v>
      </c>
      <c r="I8" s="66">
        <v>25</v>
      </c>
      <c r="J8" s="37">
        <v>23</v>
      </c>
      <c r="K8" s="54">
        <v>22</v>
      </c>
      <c r="L8" s="54">
        <v>16</v>
      </c>
      <c r="M8" s="54">
        <v>15</v>
      </c>
      <c r="N8" s="54">
        <v>16</v>
      </c>
      <c r="O8" s="54">
        <v>42</v>
      </c>
      <c r="P8" s="54">
        <v>50</v>
      </c>
      <c r="Q8" s="54">
        <v>60</v>
      </c>
      <c r="R8" s="54">
        <f t="shared" si="0"/>
        <v>10</v>
      </c>
      <c r="S8" s="55">
        <f t="shared" si="1"/>
        <v>0.19999999999999996</v>
      </c>
      <c r="T8" s="1"/>
    </row>
    <row r="9" spans="1:20" s="51" customFormat="1" ht="15" x14ac:dyDescent="0.25">
      <c r="A9" s="64">
        <v>3152</v>
      </c>
      <c r="B9" s="65" t="s">
        <v>206</v>
      </c>
      <c r="C9" s="66">
        <v>43</v>
      </c>
      <c r="D9" s="66">
        <v>42</v>
      </c>
      <c r="E9" s="66">
        <v>47</v>
      </c>
      <c r="F9" s="66">
        <v>43</v>
      </c>
      <c r="G9" s="66">
        <v>47</v>
      </c>
      <c r="H9" s="66">
        <v>42</v>
      </c>
      <c r="I9" s="66">
        <v>44</v>
      </c>
      <c r="J9" s="37">
        <v>47</v>
      </c>
      <c r="K9" s="54">
        <v>47</v>
      </c>
      <c r="L9" s="54">
        <v>42</v>
      </c>
      <c r="M9" s="54">
        <v>45</v>
      </c>
      <c r="N9" s="54">
        <v>41</v>
      </c>
      <c r="O9" s="54">
        <v>40</v>
      </c>
      <c r="P9" s="54">
        <v>44</v>
      </c>
      <c r="Q9" s="54">
        <v>51</v>
      </c>
      <c r="R9" s="54">
        <f t="shared" si="0"/>
        <v>7</v>
      </c>
      <c r="S9" s="55">
        <f t="shared" si="1"/>
        <v>0.15909090909090917</v>
      </c>
      <c r="T9" s="1"/>
    </row>
    <row r="10" spans="1:20" s="51" customFormat="1" ht="15" x14ac:dyDescent="0.25">
      <c r="A10" s="64">
        <v>71976</v>
      </c>
      <c r="B10" s="67" t="s">
        <v>66</v>
      </c>
      <c r="C10" s="66">
        <v>13</v>
      </c>
      <c r="D10" s="66">
        <v>13</v>
      </c>
      <c r="E10" s="66">
        <v>15</v>
      </c>
      <c r="F10" s="66">
        <v>14</v>
      </c>
      <c r="G10" s="66">
        <v>13</v>
      </c>
      <c r="H10" s="66">
        <v>12</v>
      </c>
      <c r="I10" s="66">
        <v>16</v>
      </c>
      <c r="J10" s="37">
        <v>15</v>
      </c>
      <c r="K10" s="54">
        <v>16</v>
      </c>
      <c r="L10" s="54">
        <v>12</v>
      </c>
      <c r="M10" s="54">
        <v>9</v>
      </c>
      <c r="N10" s="54">
        <v>12</v>
      </c>
      <c r="O10" s="54">
        <v>12</v>
      </c>
      <c r="P10" s="54">
        <v>13</v>
      </c>
      <c r="Q10" s="54">
        <v>15</v>
      </c>
      <c r="R10" s="54">
        <f t="shared" si="0"/>
        <v>2</v>
      </c>
      <c r="S10" s="55">
        <f t="shared" si="1"/>
        <v>0.15384615384615374</v>
      </c>
      <c r="T10" s="1"/>
    </row>
    <row r="11" spans="1:20" s="51" customFormat="1" ht="15" x14ac:dyDescent="0.25">
      <c r="A11" s="64">
        <v>51939</v>
      </c>
      <c r="B11" s="67" t="s">
        <v>229</v>
      </c>
      <c r="C11" s="66">
        <v>26</v>
      </c>
      <c r="D11" s="66">
        <v>24</v>
      </c>
      <c r="E11" s="66">
        <v>22</v>
      </c>
      <c r="F11" s="66">
        <v>23</v>
      </c>
      <c r="G11" s="66">
        <v>22</v>
      </c>
      <c r="H11" s="66">
        <v>23</v>
      </c>
      <c r="I11" s="66">
        <v>20</v>
      </c>
      <c r="J11" s="37">
        <v>24</v>
      </c>
      <c r="K11" s="54">
        <v>31</v>
      </c>
      <c r="L11" s="54">
        <v>34</v>
      </c>
      <c r="M11" s="54">
        <v>27</v>
      </c>
      <c r="N11" s="54">
        <v>20</v>
      </c>
      <c r="O11" s="54">
        <v>22</v>
      </c>
      <c r="P11" s="54">
        <v>21</v>
      </c>
      <c r="Q11" s="54">
        <v>24</v>
      </c>
      <c r="R11" s="54">
        <f t="shared" si="0"/>
        <v>3</v>
      </c>
      <c r="S11" s="55">
        <f t="shared" si="1"/>
        <v>0.14285714285714279</v>
      </c>
      <c r="T11" s="1"/>
    </row>
    <row r="12" spans="1:20" s="51" customFormat="1" ht="15" x14ac:dyDescent="0.25">
      <c r="A12" s="64">
        <v>3126</v>
      </c>
      <c r="B12" s="67" t="s">
        <v>212</v>
      </c>
      <c r="C12" s="66">
        <v>24</v>
      </c>
      <c r="D12" s="66">
        <v>24</v>
      </c>
      <c r="E12" s="66">
        <v>23</v>
      </c>
      <c r="F12" s="66">
        <v>21</v>
      </c>
      <c r="G12" s="66">
        <v>16</v>
      </c>
      <c r="H12" s="66">
        <v>16</v>
      </c>
      <c r="I12" s="66">
        <v>14</v>
      </c>
      <c r="J12" s="37">
        <v>14</v>
      </c>
      <c r="K12" s="54">
        <v>11</v>
      </c>
      <c r="L12" s="54">
        <v>10</v>
      </c>
      <c r="M12" s="54">
        <v>11</v>
      </c>
      <c r="N12" s="54">
        <v>11</v>
      </c>
      <c r="O12" s="54">
        <v>10</v>
      </c>
      <c r="P12" s="54">
        <v>8</v>
      </c>
      <c r="Q12" s="54">
        <v>9</v>
      </c>
      <c r="R12" s="54">
        <f t="shared" si="0"/>
        <v>1</v>
      </c>
      <c r="S12" s="55">
        <f t="shared" si="1"/>
        <v>0.125</v>
      </c>
      <c r="T12" s="279"/>
    </row>
    <row r="13" spans="1:20" s="51" customFormat="1" ht="15" x14ac:dyDescent="0.25">
      <c r="A13" s="64">
        <v>3107</v>
      </c>
      <c r="B13" s="69" t="s">
        <v>227</v>
      </c>
      <c r="C13" s="66">
        <v>54</v>
      </c>
      <c r="D13" s="66">
        <v>59</v>
      </c>
      <c r="E13" s="66">
        <v>56</v>
      </c>
      <c r="F13" s="66">
        <v>61</v>
      </c>
      <c r="G13" s="66">
        <v>68</v>
      </c>
      <c r="H13" s="66">
        <v>73</v>
      </c>
      <c r="I13" s="66">
        <v>78</v>
      </c>
      <c r="J13" s="37">
        <v>80</v>
      </c>
      <c r="K13" s="54">
        <v>83</v>
      </c>
      <c r="L13" s="54">
        <v>71</v>
      </c>
      <c r="M13" s="54">
        <v>66</v>
      </c>
      <c r="N13" s="54">
        <v>70</v>
      </c>
      <c r="O13" s="54">
        <v>65</v>
      </c>
      <c r="P13" s="54">
        <v>59</v>
      </c>
      <c r="Q13" s="54">
        <v>66</v>
      </c>
      <c r="R13" s="54">
        <f t="shared" si="0"/>
        <v>7</v>
      </c>
      <c r="S13" s="55">
        <f t="shared" si="1"/>
        <v>0.11864406779661008</v>
      </c>
      <c r="T13" s="1"/>
    </row>
    <row r="14" spans="1:20" s="51" customFormat="1" ht="15" x14ac:dyDescent="0.25">
      <c r="A14" s="64">
        <v>89864</v>
      </c>
      <c r="B14" s="69" t="s">
        <v>60</v>
      </c>
      <c r="C14" s="66"/>
      <c r="D14" s="66"/>
      <c r="E14" s="66"/>
      <c r="F14" s="66"/>
      <c r="G14" s="66"/>
      <c r="H14" s="66"/>
      <c r="I14" s="66"/>
      <c r="J14" s="70"/>
      <c r="K14" s="54">
        <v>32</v>
      </c>
      <c r="L14" s="54">
        <v>31</v>
      </c>
      <c r="M14" s="54">
        <v>25</v>
      </c>
      <c r="N14" s="54">
        <v>24</v>
      </c>
      <c r="O14" s="54">
        <v>25</v>
      </c>
      <c r="P14" s="54">
        <v>28</v>
      </c>
      <c r="Q14" s="54">
        <v>31</v>
      </c>
      <c r="R14" s="54">
        <f t="shared" si="0"/>
        <v>3</v>
      </c>
      <c r="S14" s="55">
        <f t="shared" si="1"/>
        <v>0.10714285714285721</v>
      </c>
      <c r="T14" s="1"/>
    </row>
    <row r="15" spans="1:20" s="51" customFormat="1" ht="15" x14ac:dyDescent="0.25">
      <c r="A15" s="64">
        <v>3106</v>
      </c>
      <c r="B15" s="67" t="s">
        <v>1464</v>
      </c>
      <c r="C15" s="66">
        <v>40</v>
      </c>
      <c r="D15" s="66">
        <v>37</v>
      </c>
      <c r="E15" s="66">
        <v>41</v>
      </c>
      <c r="F15" s="66">
        <v>41</v>
      </c>
      <c r="G15" s="66">
        <v>41</v>
      </c>
      <c r="H15" s="66">
        <v>41</v>
      </c>
      <c r="I15" s="66">
        <v>44</v>
      </c>
      <c r="J15" s="37">
        <v>39</v>
      </c>
      <c r="K15" s="54">
        <v>41</v>
      </c>
      <c r="L15" s="54">
        <v>39</v>
      </c>
      <c r="M15" s="54">
        <v>40</v>
      </c>
      <c r="N15" s="54">
        <v>36</v>
      </c>
      <c r="O15" s="54">
        <v>34</v>
      </c>
      <c r="P15" s="54">
        <v>28</v>
      </c>
      <c r="Q15" s="54">
        <v>31</v>
      </c>
      <c r="R15" s="54">
        <f t="shared" si="0"/>
        <v>3</v>
      </c>
      <c r="S15" s="55">
        <f t="shared" si="1"/>
        <v>0.10714285714285721</v>
      </c>
      <c r="T15" s="1"/>
    </row>
    <row r="16" spans="1:20" s="51" customFormat="1" ht="15" x14ac:dyDescent="0.25">
      <c r="A16" s="64">
        <v>3115</v>
      </c>
      <c r="B16" s="67" t="s">
        <v>210</v>
      </c>
      <c r="C16" s="66">
        <v>26</v>
      </c>
      <c r="D16" s="66">
        <v>24</v>
      </c>
      <c r="E16" s="66">
        <v>24</v>
      </c>
      <c r="F16" s="66">
        <v>25</v>
      </c>
      <c r="G16" s="66">
        <v>28</v>
      </c>
      <c r="H16" s="66">
        <v>28</v>
      </c>
      <c r="I16" s="66">
        <v>30</v>
      </c>
      <c r="J16" s="37">
        <v>31</v>
      </c>
      <c r="K16" s="54">
        <v>31</v>
      </c>
      <c r="L16" s="54">
        <v>28</v>
      </c>
      <c r="M16" s="54">
        <v>27</v>
      </c>
      <c r="N16" s="54">
        <v>19</v>
      </c>
      <c r="O16" s="54">
        <v>21</v>
      </c>
      <c r="P16" s="54">
        <v>23</v>
      </c>
      <c r="Q16" s="54">
        <v>25</v>
      </c>
      <c r="R16" s="54">
        <f t="shared" si="0"/>
        <v>2</v>
      </c>
      <c r="S16" s="55">
        <f t="shared" si="1"/>
        <v>8.6956521739130377E-2</v>
      </c>
      <c r="T16" s="1"/>
    </row>
    <row r="17" spans="1:20" s="51" customFormat="1" ht="15" x14ac:dyDescent="0.25">
      <c r="A17" s="64">
        <v>24505</v>
      </c>
      <c r="B17" s="67" t="s">
        <v>205</v>
      </c>
      <c r="C17" s="66">
        <v>51</v>
      </c>
      <c r="D17" s="66">
        <v>48</v>
      </c>
      <c r="E17" s="66">
        <v>49</v>
      </c>
      <c r="F17" s="66">
        <v>48</v>
      </c>
      <c r="G17" s="66">
        <v>47</v>
      </c>
      <c r="H17" s="66">
        <v>43</v>
      </c>
      <c r="I17" s="66">
        <v>42</v>
      </c>
      <c r="J17" s="37">
        <v>41</v>
      </c>
      <c r="K17" s="54">
        <v>38</v>
      </c>
      <c r="L17" s="54">
        <v>40</v>
      </c>
      <c r="M17" s="54">
        <v>40</v>
      </c>
      <c r="N17" s="54">
        <v>42</v>
      </c>
      <c r="O17" s="54">
        <v>41</v>
      </c>
      <c r="P17" s="54">
        <v>41</v>
      </c>
      <c r="Q17" s="54">
        <v>44</v>
      </c>
      <c r="R17" s="54">
        <f t="shared" si="0"/>
        <v>3</v>
      </c>
      <c r="S17" s="55">
        <f t="shared" si="1"/>
        <v>7.3170731707317138E-2</v>
      </c>
      <c r="T17" s="1"/>
    </row>
    <row r="18" spans="1:20" s="51" customFormat="1" ht="15" x14ac:dyDescent="0.25">
      <c r="A18" s="64">
        <v>66256</v>
      </c>
      <c r="B18" s="67" t="s">
        <v>67</v>
      </c>
      <c r="C18" s="66">
        <v>26</v>
      </c>
      <c r="D18" s="66">
        <v>23</v>
      </c>
      <c r="E18" s="66">
        <v>27</v>
      </c>
      <c r="F18" s="66">
        <v>21</v>
      </c>
      <c r="G18" s="66">
        <v>21</v>
      </c>
      <c r="H18" s="66">
        <v>18</v>
      </c>
      <c r="I18" s="66">
        <v>18</v>
      </c>
      <c r="J18" s="37">
        <v>15</v>
      </c>
      <c r="K18" s="54">
        <v>15</v>
      </c>
      <c r="L18" s="54">
        <v>14</v>
      </c>
      <c r="M18" s="54">
        <v>7</v>
      </c>
      <c r="N18" s="54">
        <v>7</v>
      </c>
      <c r="O18" s="54">
        <v>12</v>
      </c>
      <c r="P18" s="54">
        <v>14</v>
      </c>
      <c r="Q18" s="54">
        <v>15</v>
      </c>
      <c r="R18" s="54">
        <f t="shared" si="0"/>
        <v>1</v>
      </c>
      <c r="S18" s="55">
        <f t="shared" si="1"/>
        <v>7.1428571428571397E-2</v>
      </c>
      <c r="T18" s="1"/>
    </row>
    <row r="19" spans="1:20" s="51" customFormat="1" ht="15" x14ac:dyDescent="0.25">
      <c r="A19" s="47">
        <v>82603</v>
      </c>
      <c r="B19" s="67" t="s">
        <v>186</v>
      </c>
      <c r="C19" s="66">
        <v>14</v>
      </c>
      <c r="D19" s="66">
        <v>12</v>
      </c>
      <c r="E19" s="66">
        <v>11</v>
      </c>
      <c r="F19" s="66">
        <v>13</v>
      </c>
      <c r="G19" s="66">
        <v>18</v>
      </c>
      <c r="H19" s="66">
        <v>15</v>
      </c>
      <c r="I19" s="66">
        <v>12</v>
      </c>
      <c r="J19" s="37">
        <v>13</v>
      </c>
      <c r="K19" s="54">
        <v>16</v>
      </c>
      <c r="L19" s="54">
        <v>19</v>
      </c>
      <c r="M19" s="54">
        <v>19</v>
      </c>
      <c r="N19" s="54">
        <v>15</v>
      </c>
      <c r="O19" s="54">
        <v>15</v>
      </c>
      <c r="P19" s="54">
        <v>14</v>
      </c>
      <c r="Q19" s="54">
        <v>15</v>
      </c>
      <c r="R19" s="54">
        <f t="shared" si="0"/>
        <v>1</v>
      </c>
      <c r="S19" s="55">
        <f t="shared" si="1"/>
        <v>7.1428571428571397E-2</v>
      </c>
      <c r="T19" s="1"/>
    </row>
    <row r="20" spans="1:20" s="51" customFormat="1" ht="15" x14ac:dyDescent="0.25">
      <c r="A20" s="64">
        <v>3151</v>
      </c>
      <c r="B20" s="69" t="s">
        <v>231</v>
      </c>
      <c r="C20" s="66">
        <v>55</v>
      </c>
      <c r="D20" s="66">
        <v>54</v>
      </c>
      <c r="E20" s="66">
        <v>57</v>
      </c>
      <c r="F20" s="66">
        <v>62</v>
      </c>
      <c r="G20" s="66">
        <v>58</v>
      </c>
      <c r="H20" s="66">
        <v>55</v>
      </c>
      <c r="I20" s="66">
        <v>54</v>
      </c>
      <c r="J20" s="37">
        <v>56</v>
      </c>
      <c r="K20" s="54">
        <v>55</v>
      </c>
      <c r="L20" s="54">
        <v>51</v>
      </c>
      <c r="M20" s="54">
        <v>50</v>
      </c>
      <c r="N20" s="54">
        <v>40</v>
      </c>
      <c r="O20" s="54">
        <v>34</v>
      </c>
      <c r="P20" s="54">
        <v>30</v>
      </c>
      <c r="Q20" s="54">
        <v>32</v>
      </c>
      <c r="R20" s="54">
        <f t="shared" si="0"/>
        <v>2</v>
      </c>
      <c r="S20" s="55">
        <f t="shared" si="1"/>
        <v>6.6666666666666652E-2</v>
      </c>
      <c r="T20" s="1"/>
    </row>
    <row r="21" spans="1:20" s="51" customFormat="1" ht="15" x14ac:dyDescent="0.25">
      <c r="A21" s="64">
        <v>3120</v>
      </c>
      <c r="B21" s="65" t="s">
        <v>1417</v>
      </c>
      <c r="C21" s="66">
        <v>54</v>
      </c>
      <c r="D21" s="66">
        <v>41</v>
      </c>
      <c r="E21" s="66">
        <v>35</v>
      </c>
      <c r="F21" s="66">
        <v>34</v>
      </c>
      <c r="G21" s="66">
        <v>41</v>
      </c>
      <c r="H21" s="66">
        <v>48</v>
      </c>
      <c r="I21" s="66">
        <v>51</v>
      </c>
      <c r="J21" s="37">
        <v>42</v>
      </c>
      <c r="K21" s="54">
        <v>47</v>
      </c>
      <c r="L21" s="54">
        <v>38</v>
      </c>
      <c r="M21" s="54">
        <v>38</v>
      </c>
      <c r="N21" s="54">
        <v>33</v>
      </c>
      <c r="O21" s="54">
        <v>35</v>
      </c>
      <c r="P21" s="54">
        <v>32</v>
      </c>
      <c r="Q21" s="54">
        <v>34</v>
      </c>
      <c r="R21" s="54">
        <f t="shared" si="0"/>
        <v>2</v>
      </c>
      <c r="S21" s="55">
        <f t="shared" si="1"/>
        <v>6.25E-2</v>
      </c>
      <c r="T21" s="1"/>
    </row>
    <row r="22" spans="1:20" s="51" customFormat="1" ht="15" x14ac:dyDescent="0.25">
      <c r="A22" s="64">
        <v>22901</v>
      </c>
      <c r="B22" s="67" t="s">
        <v>58</v>
      </c>
      <c r="C22" s="66">
        <v>81</v>
      </c>
      <c r="D22" s="66">
        <v>81</v>
      </c>
      <c r="E22" s="66">
        <v>86</v>
      </c>
      <c r="F22" s="66">
        <v>75</v>
      </c>
      <c r="G22" s="66">
        <v>71</v>
      </c>
      <c r="H22" s="66">
        <v>70</v>
      </c>
      <c r="I22" s="66">
        <v>80</v>
      </c>
      <c r="J22" s="37">
        <v>76</v>
      </c>
      <c r="K22" s="54">
        <v>74</v>
      </c>
      <c r="L22" s="54">
        <v>76</v>
      </c>
      <c r="M22" s="54">
        <v>78</v>
      </c>
      <c r="N22" s="54">
        <v>78</v>
      </c>
      <c r="O22" s="54">
        <v>79</v>
      </c>
      <c r="P22" s="54">
        <v>89</v>
      </c>
      <c r="Q22" s="54">
        <v>94</v>
      </c>
      <c r="R22" s="54">
        <f t="shared" si="0"/>
        <v>5</v>
      </c>
      <c r="S22" s="55">
        <f t="shared" si="1"/>
        <v>5.6179775280898792E-2</v>
      </c>
      <c r="T22" s="1"/>
    </row>
    <row r="23" spans="1:20" s="51" customFormat="1" ht="15" x14ac:dyDescent="0.25">
      <c r="A23" s="64">
        <v>3134</v>
      </c>
      <c r="B23" s="69" t="s">
        <v>189</v>
      </c>
      <c r="C23" s="66">
        <v>21</v>
      </c>
      <c r="D23" s="66">
        <v>27</v>
      </c>
      <c r="E23" s="66">
        <v>21</v>
      </c>
      <c r="F23" s="66">
        <v>21</v>
      </c>
      <c r="G23" s="66">
        <v>24</v>
      </c>
      <c r="H23" s="66">
        <v>25</v>
      </c>
      <c r="I23" s="66">
        <v>25</v>
      </c>
      <c r="J23" s="37">
        <v>26</v>
      </c>
      <c r="K23" s="54">
        <v>24</v>
      </c>
      <c r="L23" s="54">
        <v>28</v>
      </c>
      <c r="M23" s="54">
        <v>26</v>
      </c>
      <c r="N23" s="54">
        <v>25</v>
      </c>
      <c r="O23" s="54">
        <v>18</v>
      </c>
      <c r="P23" s="54">
        <v>19</v>
      </c>
      <c r="Q23" s="54">
        <v>20</v>
      </c>
      <c r="R23" s="54">
        <f t="shared" si="0"/>
        <v>1</v>
      </c>
      <c r="S23" s="55">
        <f t="shared" si="1"/>
        <v>5.2631578947368363E-2</v>
      </c>
      <c r="T23" s="1"/>
    </row>
    <row r="24" spans="1:20" s="51" customFormat="1" ht="15" x14ac:dyDescent="0.25">
      <c r="A24" s="64">
        <v>26238</v>
      </c>
      <c r="B24" s="69" t="s">
        <v>196</v>
      </c>
      <c r="C24" s="66">
        <v>25</v>
      </c>
      <c r="D24" s="66">
        <v>21</v>
      </c>
      <c r="E24" s="66">
        <v>23</v>
      </c>
      <c r="F24" s="66">
        <v>19</v>
      </c>
      <c r="G24" s="66">
        <v>19</v>
      </c>
      <c r="H24" s="66">
        <v>18</v>
      </c>
      <c r="I24" s="66">
        <v>21</v>
      </c>
      <c r="J24" s="37">
        <v>19</v>
      </c>
      <c r="K24" s="54">
        <v>19</v>
      </c>
      <c r="L24" s="54">
        <v>18</v>
      </c>
      <c r="M24" s="54">
        <v>16</v>
      </c>
      <c r="N24" s="54">
        <v>19</v>
      </c>
      <c r="O24" s="54">
        <v>22</v>
      </c>
      <c r="P24" s="54">
        <v>25</v>
      </c>
      <c r="Q24" s="54">
        <v>26</v>
      </c>
      <c r="R24" s="54">
        <f t="shared" si="0"/>
        <v>1</v>
      </c>
      <c r="S24" s="55">
        <f t="shared" si="1"/>
        <v>4.0000000000000036E-2</v>
      </c>
      <c r="T24" s="1"/>
    </row>
    <row r="25" spans="1:20" s="51" customFormat="1" ht="15" x14ac:dyDescent="0.25">
      <c r="A25" s="64">
        <v>3111</v>
      </c>
      <c r="B25" s="67" t="s">
        <v>209</v>
      </c>
      <c r="C25" s="66">
        <v>35</v>
      </c>
      <c r="D25" s="66">
        <v>38</v>
      </c>
      <c r="E25" s="66">
        <v>45</v>
      </c>
      <c r="F25" s="66">
        <v>48</v>
      </c>
      <c r="G25" s="66">
        <v>50</v>
      </c>
      <c r="H25" s="66">
        <v>50</v>
      </c>
      <c r="I25" s="66">
        <v>58</v>
      </c>
      <c r="J25" s="37">
        <v>57</v>
      </c>
      <c r="K25" s="54">
        <v>51</v>
      </c>
      <c r="L25" s="54">
        <v>50</v>
      </c>
      <c r="M25" s="54">
        <v>52</v>
      </c>
      <c r="N25" s="54">
        <v>55</v>
      </c>
      <c r="O25" s="54">
        <v>49</v>
      </c>
      <c r="P25" s="54">
        <v>53</v>
      </c>
      <c r="Q25" s="54">
        <v>55</v>
      </c>
      <c r="R25" s="54">
        <f t="shared" si="0"/>
        <v>2</v>
      </c>
      <c r="S25" s="55">
        <f t="shared" si="1"/>
        <v>3.7735849056603765E-2</v>
      </c>
      <c r="T25" s="1"/>
    </row>
    <row r="26" spans="1:20" s="51" customFormat="1" ht="15" x14ac:dyDescent="0.25">
      <c r="A26" s="64">
        <v>3138</v>
      </c>
      <c r="B26" s="69" t="s">
        <v>214</v>
      </c>
      <c r="C26" s="66">
        <v>36</v>
      </c>
      <c r="D26" s="66">
        <v>41</v>
      </c>
      <c r="E26" s="66">
        <v>40</v>
      </c>
      <c r="F26" s="66">
        <v>37</v>
      </c>
      <c r="G26" s="66">
        <v>40</v>
      </c>
      <c r="H26" s="66">
        <v>42</v>
      </c>
      <c r="I26" s="66">
        <v>38</v>
      </c>
      <c r="J26" s="37">
        <v>38</v>
      </c>
      <c r="K26" s="54">
        <v>32</v>
      </c>
      <c r="L26" s="54">
        <v>35</v>
      </c>
      <c r="M26" s="54">
        <v>29</v>
      </c>
      <c r="N26" s="54">
        <v>33</v>
      </c>
      <c r="O26" s="54">
        <v>34</v>
      </c>
      <c r="P26" s="54">
        <v>28</v>
      </c>
      <c r="Q26" s="54">
        <v>29</v>
      </c>
      <c r="R26" s="54">
        <f t="shared" si="0"/>
        <v>1</v>
      </c>
      <c r="S26" s="55">
        <f t="shared" si="1"/>
        <v>3.5714285714285809E-2</v>
      </c>
      <c r="T26" s="1"/>
    </row>
    <row r="27" spans="1:20" s="51" customFormat="1" ht="15" x14ac:dyDescent="0.25">
      <c r="A27" s="64">
        <v>3136</v>
      </c>
      <c r="B27" s="67" t="s">
        <v>202</v>
      </c>
      <c r="C27" s="66">
        <v>102</v>
      </c>
      <c r="D27" s="66">
        <v>106</v>
      </c>
      <c r="E27" s="66">
        <v>95</v>
      </c>
      <c r="F27" s="66">
        <v>94</v>
      </c>
      <c r="G27" s="66">
        <v>87</v>
      </c>
      <c r="H27" s="66">
        <v>81</v>
      </c>
      <c r="I27" s="66">
        <v>71</v>
      </c>
      <c r="J27" s="37">
        <v>71</v>
      </c>
      <c r="K27" s="54">
        <v>68</v>
      </c>
      <c r="L27" s="54">
        <v>66</v>
      </c>
      <c r="M27" s="54">
        <v>63</v>
      </c>
      <c r="N27" s="54">
        <v>55</v>
      </c>
      <c r="O27" s="54">
        <v>58</v>
      </c>
      <c r="P27" s="54">
        <v>55</v>
      </c>
      <c r="Q27" s="54">
        <v>56</v>
      </c>
      <c r="R27" s="54">
        <f t="shared" si="0"/>
        <v>1</v>
      </c>
      <c r="S27" s="55">
        <f t="shared" si="1"/>
        <v>1.8181818181818077E-2</v>
      </c>
      <c r="T27" s="1"/>
    </row>
    <row r="28" spans="1:20" s="51" customFormat="1" ht="15" x14ac:dyDescent="0.25">
      <c r="A28" s="64">
        <v>3150</v>
      </c>
      <c r="B28" s="65" t="s">
        <v>218</v>
      </c>
      <c r="C28" s="66">
        <v>64</v>
      </c>
      <c r="D28" s="66">
        <v>59</v>
      </c>
      <c r="E28" s="66">
        <v>55</v>
      </c>
      <c r="F28" s="66">
        <v>51</v>
      </c>
      <c r="G28" s="66">
        <v>48</v>
      </c>
      <c r="H28" s="66">
        <v>54</v>
      </c>
      <c r="I28" s="66">
        <v>55</v>
      </c>
      <c r="J28" s="37">
        <v>54</v>
      </c>
      <c r="K28" s="54">
        <v>49</v>
      </c>
      <c r="L28" s="54">
        <v>56</v>
      </c>
      <c r="M28" s="54">
        <v>59</v>
      </c>
      <c r="N28" s="54">
        <v>50</v>
      </c>
      <c r="O28" s="54">
        <v>79</v>
      </c>
      <c r="P28" s="54">
        <v>73</v>
      </c>
      <c r="Q28" s="54">
        <v>73</v>
      </c>
      <c r="R28" s="54">
        <f t="shared" si="0"/>
        <v>0</v>
      </c>
      <c r="S28" s="55">
        <f t="shared" si="1"/>
        <v>0</v>
      </c>
      <c r="T28" s="1"/>
    </row>
    <row r="29" spans="1:20" s="51" customFormat="1" ht="15" x14ac:dyDescent="0.25">
      <c r="A29" s="64">
        <v>3128</v>
      </c>
      <c r="B29" s="65" t="s">
        <v>230</v>
      </c>
      <c r="C29" s="66">
        <v>69</v>
      </c>
      <c r="D29" s="66">
        <v>74</v>
      </c>
      <c r="E29" s="66">
        <v>69</v>
      </c>
      <c r="F29" s="66">
        <v>71</v>
      </c>
      <c r="G29" s="66">
        <v>63</v>
      </c>
      <c r="H29" s="66">
        <v>64</v>
      </c>
      <c r="I29" s="66">
        <v>57</v>
      </c>
      <c r="J29" s="37">
        <v>58</v>
      </c>
      <c r="K29" s="54">
        <v>62</v>
      </c>
      <c r="L29" s="54">
        <v>60</v>
      </c>
      <c r="M29" s="54">
        <v>52</v>
      </c>
      <c r="N29" s="54">
        <v>54</v>
      </c>
      <c r="O29" s="54">
        <v>58</v>
      </c>
      <c r="P29" s="54">
        <v>59</v>
      </c>
      <c r="Q29" s="54">
        <v>59</v>
      </c>
      <c r="R29" s="54">
        <f t="shared" si="0"/>
        <v>0</v>
      </c>
      <c r="S29" s="55">
        <f t="shared" si="1"/>
        <v>0</v>
      </c>
      <c r="T29" s="1"/>
    </row>
    <row r="30" spans="1:20" s="51" customFormat="1" ht="15" x14ac:dyDescent="0.25">
      <c r="A30" s="64">
        <v>3144</v>
      </c>
      <c r="B30" s="69" t="s">
        <v>193</v>
      </c>
      <c r="C30" s="66">
        <v>53</v>
      </c>
      <c r="D30" s="66">
        <v>54</v>
      </c>
      <c r="E30" s="66">
        <v>54</v>
      </c>
      <c r="F30" s="66">
        <v>51</v>
      </c>
      <c r="G30" s="66">
        <v>49</v>
      </c>
      <c r="H30" s="66">
        <v>45</v>
      </c>
      <c r="I30" s="66">
        <v>45</v>
      </c>
      <c r="J30" s="37">
        <v>51</v>
      </c>
      <c r="K30" s="54">
        <v>50</v>
      </c>
      <c r="L30" s="54">
        <v>59</v>
      </c>
      <c r="M30" s="54">
        <v>58</v>
      </c>
      <c r="N30" s="54">
        <v>56</v>
      </c>
      <c r="O30" s="54">
        <v>57</v>
      </c>
      <c r="P30" s="54">
        <v>58</v>
      </c>
      <c r="Q30" s="54">
        <v>58</v>
      </c>
      <c r="R30" s="54">
        <f t="shared" si="0"/>
        <v>0</v>
      </c>
      <c r="S30" s="55">
        <f t="shared" si="1"/>
        <v>0</v>
      </c>
      <c r="T30" s="1"/>
    </row>
    <row r="31" spans="1:20" s="51" customFormat="1" ht="15" x14ac:dyDescent="0.25">
      <c r="A31" s="64">
        <v>3110</v>
      </c>
      <c r="B31" s="67" t="s">
        <v>200</v>
      </c>
      <c r="C31" s="66">
        <v>37</v>
      </c>
      <c r="D31" s="66">
        <v>39</v>
      </c>
      <c r="E31" s="66">
        <v>39</v>
      </c>
      <c r="F31" s="66">
        <v>31</v>
      </c>
      <c r="G31" s="66">
        <v>27</v>
      </c>
      <c r="H31" s="66">
        <v>26</v>
      </c>
      <c r="I31" s="66">
        <v>28</v>
      </c>
      <c r="J31" s="37">
        <v>27</v>
      </c>
      <c r="K31" s="54">
        <v>27</v>
      </c>
      <c r="L31" s="54">
        <v>26</v>
      </c>
      <c r="M31" s="54">
        <v>25</v>
      </c>
      <c r="N31" s="54">
        <v>37</v>
      </c>
      <c r="O31" s="54">
        <v>47</v>
      </c>
      <c r="P31" s="54">
        <v>45</v>
      </c>
      <c r="Q31" s="54">
        <v>45</v>
      </c>
      <c r="R31" s="54">
        <f t="shared" si="0"/>
        <v>0</v>
      </c>
      <c r="S31" s="55">
        <f t="shared" si="1"/>
        <v>0</v>
      </c>
      <c r="T31" s="1"/>
    </row>
    <row r="32" spans="1:20" s="51" customFormat="1" ht="15" x14ac:dyDescent="0.25">
      <c r="A32" s="64">
        <v>3139</v>
      </c>
      <c r="B32" s="67" t="s">
        <v>215</v>
      </c>
      <c r="C32" s="66">
        <v>43</v>
      </c>
      <c r="D32" s="66">
        <v>43</v>
      </c>
      <c r="E32" s="66">
        <v>42</v>
      </c>
      <c r="F32" s="66">
        <v>32</v>
      </c>
      <c r="G32" s="66">
        <v>39</v>
      </c>
      <c r="H32" s="66">
        <v>40</v>
      </c>
      <c r="I32" s="66">
        <v>40</v>
      </c>
      <c r="J32" s="37">
        <v>33</v>
      </c>
      <c r="K32" s="54">
        <v>33</v>
      </c>
      <c r="L32" s="54">
        <v>34</v>
      </c>
      <c r="M32" s="54">
        <v>35</v>
      </c>
      <c r="N32" s="54">
        <v>36</v>
      </c>
      <c r="O32" s="54">
        <v>31</v>
      </c>
      <c r="P32" s="54">
        <v>32</v>
      </c>
      <c r="Q32" s="54">
        <v>32</v>
      </c>
      <c r="R32" s="54">
        <f t="shared" si="0"/>
        <v>0</v>
      </c>
      <c r="S32" s="55">
        <f t="shared" si="1"/>
        <v>0</v>
      </c>
      <c r="T32" s="1"/>
    </row>
    <row r="33" spans="1:20" s="51" customFormat="1" ht="15" x14ac:dyDescent="0.25">
      <c r="A33" s="64">
        <v>80051</v>
      </c>
      <c r="B33" s="69" t="s">
        <v>224</v>
      </c>
      <c r="C33" s="66">
        <v>33</v>
      </c>
      <c r="D33" s="66">
        <v>33</v>
      </c>
      <c r="E33" s="66">
        <v>31</v>
      </c>
      <c r="F33" s="66">
        <v>23</v>
      </c>
      <c r="G33" s="66">
        <v>27</v>
      </c>
      <c r="H33" s="66">
        <v>28</v>
      </c>
      <c r="I33" s="66">
        <v>33</v>
      </c>
      <c r="J33" s="37">
        <v>32</v>
      </c>
      <c r="K33" s="54">
        <v>24</v>
      </c>
      <c r="L33" s="54">
        <v>24</v>
      </c>
      <c r="M33" s="54">
        <v>21</v>
      </c>
      <c r="N33" s="54">
        <v>18</v>
      </c>
      <c r="O33" s="54">
        <v>15</v>
      </c>
      <c r="P33" s="54">
        <v>26</v>
      </c>
      <c r="Q33" s="54">
        <v>26</v>
      </c>
      <c r="R33" s="54">
        <f t="shared" si="0"/>
        <v>0</v>
      </c>
      <c r="S33" s="55">
        <f t="shared" si="1"/>
        <v>0</v>
      </c>
      <c r="T33" s="1"/>
    </row>
    <row r="34" spans="1:20" s="51" customFormat="1" ht="15" x14ac:dyDescent="0.25">
      <c r="A34" s="64">
        <v>3109</v>
      </c>
      <c r="B34" s="67" t="s">
        <v>208</v>
      </c>
      <c r="C34" s="66">
        <v>21</v>
      </c>
      <c r="D34" s="66">
        <v>22</v>
      </c>
      <c r="E34" s="66">
        <v>24</v>
      </c>
      <c r="F34" s="66">
        <v>34</v>
      </c>
      <c r="G34" s="66">
        <v>32</v>
      </c>
      <c r="H34" s="66">
        <v>31</v>
      </c>
      <c r="I34" s="66">
        <v>28</v>
      </c>
      <c r="J34" s="37">
        <v>28</v>
      </c>
      <c r="K34" s="54">
        <v>30</v>
      </c>
      <c r="L34" s="54">
        <v>24</v>
      </c>
      <c r="M34" s="54">
        <v>23</v>
      </c>
      <c r="N34" s="54">
        <v>23</v>
      </c>
      <c r="O34" s="54">
        <v>23</v>
      </c>
      <c r="P34" s="54">
        <v>24</v>
      </c>
      <c r="Q34" s="54">
        <v>24</v>
      </c>
      <c r="R34" s="54">
        <f t="shared" si="0"/>
        <v>0</v>
      </c>
      <c r="S34" s="55">
        <f t="shared" si="1"/>
        <v>0</v>
      </c>
      <c r="T34" s="276"/>
    </row>
    <row r="35" spans="1:20" s="51" customFormat="1" ht="15" x14ac:dyDescent="0.25">
      <c r="A35" s="64">
        <v>27650</v>
      </c>
      <c r="B35" s="67" t="s">
        <v>199</v>
      </c>
      <c r="C35" s="66">
        <v>33</v>
      </c>
      <c r="D35" s="66">
        <v>36</v>
      </c>
      <c r="E35" s="66">
        <v>33</v>
      </c>
      <c r="F35" s="66">
        <v>30</v>
      </c>
      <c r="G35" s="66">
        <v>29</v>
      </c>
      <c r="H35" s="66">
        <v>21</v>
      </c>
      <c r="I35" s="66">
        <v>21</v>
      </c>
      <c r="J35" s="37">
        <v>23</v>
      </c>
      <c r="K35" s="54">
        <v>22</v>
      </c>
      <c r="L35" s="54">
        <v>23</v>
      </c>
      <c r="M35" s="54">
        <v>23</v>
      </c>
      <c r="N35" s="54">
        <v>25</v>
      </c>
      <c r="O35" s="54">
        <v>25</v>
      </c>
      <c r="P35" s="54">
        <v>23</v>
      </c>
      <c r="Q35" s="54">
        <v>23</v>
      </c>
      <c r="R35" s="54">
        <f t="shared" ref="R35:R64" si="2">Q35-P35</f>
        <v>0</v>
      </c>
      <c r="S35" s="55">
        <f t="shared" si="1"/>
        <v>0</v>
      </c>
      <c r="T35" s="1"/>
    </row>
    <row r="36" spans="1:20" s="51" customFormat="1" ht="15" x14ac:dyDescent="0.25">
      <c r="A36" s="64">
        <v>3145</v>
      </c>
      <c r="B36" s="67" t="s">
        <v>1444</v>
      </c>
      <c r="C36" s="66">
        <v>17</v>
      </c>
      <c r="D36" s="66">
        <v>19</v>
      </c>
      <c r="E36" s="66">
        <v>18</v>
      </c>
      <c r="F36" s="66">
        <v>20</v>
      </c>
      <c r="G36" s="66">
        <v>22</v>
      </c>
      <c r="H36" s="66">
        <v>20</v>
      </c>
      <c r="I36" s="66">
        <v>20</v>
      </c>
      <c r="J36" s="37">
        <v>21</v>
      </c>
      <c r="K36" s="54">
        <v>19</v>
      </c>
      <c r="L36" s="54">
        <v>17</v>
      </c>
      <c r="M36" s="54">
        <v>17</v>
      </c>
      <c r="N36" s="54">
        <v>15</v>
      </c>
      <c r="O36" s="54">
        <v>17</v>
      </c>
      <c r="P36" s="54">
        <v>19</v>
      </c>
      <c r="Q36" s="54">
        <v>19</v>
      </c>
      <c r="R36" s="54">
        <f t="shared" si="2"/>
        <v>0</v>
      </c>
      <c r="S36" s="55">
        <f t="shared" ref="S36:S64" si="3">(Q36/P36)-1</f>
        <v>0</v>
      </c>
      <c r="T36" s="1"/>
    </row>
    <row r="37" spans="1:20" s="51" customFormat="1" ht="15" x14ac:dyDescent="0.25">
      <c r="A37" s="64">
        <v>3149</v>
      </c>
      <c r="B37" s="67" t="s">
        <v>217</v>
      </c>
      <c r="C37" s="66">
        <v>24</v>
      </c>
      <c r="D37" s="66">
        <v>24</v>
      </c>
      <c r="E37" s="66">
        <v>22</v>
      </c>
      <c r="F37" s="66">
        <v>22</v>
      </c>
      <c r="G37" s="66">
        <v>18</v>
      </c>
      <c r="H37" s="66">
        <v>19</v>
      </c>
      <c r="I37" s="66">
        <v>19</v>
      </c>
      <c r="J37" s="37">
        <v>18</v>
      </c>
      <c r="K37" s="54">
        <v>17</v>
      </c>
      <c r="L37" s="54">
        <v>17</v>
      </c>
      <c r="M37" s="54">
        <v>17</v>
      </c>
      <c r="N37" s="54">
        <v>16</v>
      </c>
      <c r="O37" s="54">
        <v>19</v>
      </c>
      <c r="P37" s="54">
        <v>19</v>
      </c>
      <c r="Q37" s="54">
        <v>19</v>
      </c>
      <c r="R37" s="54">
        <f t="shared" si="2"/>
        <v>0</v>
      </c>
      <c r="S37" s="55">
        <f t="shared" si="3"/>
        <v>0</v>
      </c>
      <c r="T37" s="1"/>
    </row>
    <row r="38" spans="1:20" s="51" customFormat="1" ht="15" x14ac:dyDescent="0.25">
      <c r="A38" s="64">
        <v>3129</v>
      </c>
      <c r="B38" s="67" t="s">
        <v>198</v>
      </c>
      <c r="C38" s="66">
        <v>22</v>
      </c>
      <c r="D38" s="66">
        <v>24</v>
      </c>
      <c r="E38" s="66">
        <v>27</v>
      </c>
      <c r="F38" s="66">
        <v>23</v>
      </c>
      <c r="G38" s="66">
        <v>22</v>
      </c>
      <c r="H38" s="66">
        <v>26</v>
      </c>
      <c r="I38" s="66">
        <v>18</v>
      </c>
      <c r="J38" s="37">
        <v>15</v>
      </c>
      <c r="K38" s="54">
        <v>21</v>
      </c>
      <c r="L38" s="54">
        <v>19</v>
      </c>
      <c r="M38" s="54">
        <v>24</v>
      </c>
      <c r="N38" s="54">
        <v>25</v>
      </c>
      <c r="O38" s="54">
        <v>20</v>
      </c>
      <c r="P38" s="54">
        <v>18</v>
      </c>
      <c r="Q38" s="54">
        <v>18</v>
      </c>
      <c r="R38" s="54">
        <f t="shared" si="2"/>
        <v>0</v>
      </c>
      <c r="S38" s="55">
        <f t="shared" si="3"/>
        <v>0</v>
      </c>
      <c r="T38" s="1"/>
    </row>
    <row r="39" spans="1:20" s="51" customFormat="1" ht="15" x14ac:dyDescent="0.25">
      <c r="A39" s="64">
        <v>3137</v>
      </c>
      <c r="B39" s="65" t="s">
        <v>185</v>
      </c>
      <c r="C39" s="66">
        <v>13</v>
      </c>
      <c r="D39" s="66">
        <v>17</v>
      </c>
      <c r="E39" s="66">
        <v>12</v>
      </c>
      <c r="F39" s="66">
        <v>11</v>
      </c>
      <c r="G39" s="66">
        <v>11</v>
      </c>
      <c r="H39" s="66">
        <v>10</v>
      </c>
      <c r="I39" s="66">
        <v>8</v>
      </c>
      <c r="J39" s="37">
        <v>7</v>
      </c>
      <c r="K39" s="54">
        <v>10</v>
      </c>
      <c r="L39" s="54">
        <v>21</v>
      </c>
      <c r="M39" s="54">
        <v>26</v>
      </c>
      <c r="N39" s="54">
        <v>21</v>
      </c>
      <c r="O39" s="54">
        <v>16</v>
      </c>
      <c r="P39" s="54">
        <v>17</v>
      </c>
      <c r="Q39" s="54">
        <v>17</v>
      </c>
      <c r="R39" s="54">
        <f t="shared" si="2"/>
        <v>0</v>
      </c>
      <c r="S39" s="55">
        <f t="shared" si="3"/>
        <v>0</v>
      </c>
      <c r="T39" s="276"/>
    </row>
    <row r="40" spans="1:20" s="51" customFormat="1" ht="15" x14ac:dyDescent="0.25">
      <c r="A40" s="64">
        <v>28898</v>
      </c>
      <c r="B40" s="67" t="s">
        <v>220</v>
      </c>
      <c r="C40" s="66">
        <v>19</v>
      </c>
      <c r="D40" s="66">
        <v>18</v>
      </c>
      <c r="E40" s="66">
        <v>18</v>
      </c>
      <c r="F40" s="66">
        <v>18</v>
      </c>
      <c r="G40" s="66">
        <v>19</v>
      </c>
      <c r="H40" s="66">
        <v>21</v>
      </c>
      <c r="I40" s="66">
        <v>18</v>
      </c>
      <c r="J40" s="37">
        <v>21</v>
      </c>
      <c r="K40" s="54">
        <v>22</v>
      </c>
      <c r="L40" s="54">
        <v>18</v>
      </c>
      <c r="M40" s="54">
        <v>18</v>
      </c>
      <c r="N40" s="54">
        <v>19</v>
      </c>
      <c r="O40" s="54">
        <v>18</v>
      </c>
      <c r="P40" s="54">
        <v>15</v>
      </c>
      <c r="Q40" s="54">
        <v>15</v>
      </c>
      <c r="R40" s="54">
        <f t="shared" si="2"/>
        <v>0</v>
      </c>
      <c r="S40" s="55">
        <f t="shared" si="3"/>
        <v>0</v>
      </c>
      <c r="T40" s="1"/>
    </row>
    <row r="41" spans="1:20" s="51" customFormat="1" ht="15" x14ac:dyDescent="0.25">
      <c r="A41" s="64">
        <v>3146</v>
      </c>
      <c r="B41" s="67" t="s">
        <v>62</v>
      </c>
      <c r="C41" s="66">
        <v>30</v>
      </c>
      <c r="D41" s="66">
        <v>28</v>
      </c>
      <c r="E41" s="66">
        <v>27</v>
      </c>
      <c r="F41" s="66">
        <v>28</v>
      </c>
      <c r="G41" s="66">
        <v>25</v>
      </c>
      <c r="H41" s="66">
        <v>25</v>
      </c>
      <c r="I41" s="66">
        <v>26</v>
      </c>
      <c r="J41" s="37">
        <v>25</v>
      </c>
      <c r="K41" s="54">
        <v>25</v>
      </c>
      <c r="L41" s="54">
        <v>19</v>
      </c>
      <c r="M41" s="54">
        <v>15</v>
      </c>
      <c r="N41" s="54">
        <v>16</v>
      </c>
      <c r="O41" s="54">
        <v>14</v>
      </c>
      <c r="P41" s="54">
        <v>12</v>
      </c>
      <c r="Q41" s="54">
        <v>12</v>
      </c>
      <c r="R41" s="54">
        <f t="shared" si="2"/>
        <v>0</v>
      </c>
      <c r="S41" s="55">
        <f t="shared" si="3"/>
        <v>0</v>
      </c>
      <c r="T41" s="1"/>
    </row>
    <row r="42" spans="1:20" s="244" customFormat="1" ht="15" x14ac:dyDescent="0.25">
      <c r="A42" s="80">
        <v>30427</v>
      </c>
      <c r="B42" s="192" t="s">
        <v>222</v>
      </c>
      <c r="C42" s="66">
        <v>26</v>
      </c>
      <c r="D42" s="66">
        <v>24</v>
      </c>
      <c r="E42" s="66">
        <v>21</v>
      </c>
      <c r="F42" s="66">
        <v>21</v>
      </c>
      <c r="G42" s="66">
        <v>21</v>
      </c>
      <c r="H42" s="66">
        <v>20</v>
      </c>
      <c r="I42" s="66">
        <v>21</v>
      </c>
      <c r="J42" s="37">
        <v>18</v>
      </c>
      <c r="K42" s="54">
        <v>15</v>
      </c>
      <c r="L42" s="54">
        <v>21</v>
      </c>
      <c r="M42" s="54">
        <v>22</v>
      </c>
      <c r="N42" s="54">
        <v>13</v>
      </c>
      <c r="O42" s="54">
        <v>11</v>
      </c>
      <c r="P42" s="54">
        <v>11</v>
      </c>
      <c r="Q42" s="54">
        <v>11</v>
      </c>
      <c r="R42" s="54">
        <f t="shared" si="2"/>
        <v>0</v>
      </c>
      <c r="S42" s="55">
        <f t="shared" si="3"/>
        <v>0</v>
      </c>
      <c r="T42" s="1"/>
    </row>
    <row r="43" spans="1:20" s="51" customFormat="1" ht="15" x14ac:dyDescent="0.25">
      <c r="A43" s="64">
        <v>89059</v>
      </c>
      <c r="B43" s="81" t="s">
        <v>192</v>
      </c>
      <c r="C43" s="66"/>
      <c r="D43" s="66"/>
      <c r="E43" s="66"/>
      <c r="F43" s="66"/>
      <c r="G43" s="66"/>
      <c r="H43" s="66"/>
      <c r="I43" s="66"/>
      <c r="J43" s="37">
        <v>19</v>
      </c>
      <c r="K43" s="54">
        <v>12</v>
      </c>
      <c r="L43" s="54">
        <v>13</v>
      </c>
      <c r="M43" s="54">
        <v>13</v>
      </c>
      <c r="N43" s="54">
        <v>13</v>
      </c>
      <c r="O43" s="54">
        <v>10</v>
      </c>
      <c r="P43" s="54">
        <v>9</v>
      </c>
      <c r="Q43" s="54">
        <v>9</v>
      </c>
      <c r="R43" s="54">
        <f t="shared" si="2"/>
        <v>0</v>
      </c>
      <c r="S43" s="55">
        <f t="shared" si="3"/>
        <v>0</v>
      </c>
      <c r="T43" s="1"/>
    </row>
    <row r="44" spans="1:20" s="51" customFormat="1" ht="15" x14ac:dyDescent="0.25">
      <c r="A44" s="64">
        <v>3143</v>
      </c>
      <c r="B44" s="67" t="s">
        <v>190</v>
      </c>
      <c r="C44" s="66">
        <v>74</v>
      </c>
      <c r="D44" s="66">
        <v>68</v>
      </c>
      <c r="E44" s="66">
        <v>68</v>
      </c>
      <c r="F44" s="66">
        <v>67</v>
      </c>
      <c r="G44" s="66">
        <v>59</v>
      </c>
      <c r="H44" s="66">
        <v>67</v>
      </c>
      <c r="I44" s="66">
        <v>63</v>
      </c>
      <c r="J44" s="37">
        <v>64</v>
      </c>
      <c r="K44" s="54">
        <v>61</v>
      </c>
      <c r="L44" s="54">
        <v>76</v>
      </c>
      <c r="M44" s="54">
        <v>70</v>
      </c>
      <c r="N44" s="54">
        <v>63</v>
      </c>
      <c r="O44" s="54">
        <v>59</v>
      </c>
      <c r="P44" s="54">
        <v>59</v>
      </c>
      <c r="Q44" s="54">
        <v>58</v>
      </c>
      <c r="R44" s="54">
        <f t="shared" si="2"/>
        <v>-1</v>
      </c>
      <c r="S44" s="55">
        <f t="shared" si="3"/>
        <v>-1.6949152542372836E-2</v>
      </c>
      <c r="T44" s="1"/>
    </row>
    <row r="45" spans="1:20" s="51" customFormat="1" ht="15" x14ac:dyDescent="0.25">
      <c r="A45" s="64">
        <v>26025</v>
      </c>
      <c r="B45" s="67" t="s">
        <v>63</v>
      </c>
      <c r="C45" s="66">
        <v>43</v>
      </c>
      <c r="D45" s="66">
        <v>46</v>
      </c>
      <c r="E45" s="66">
        <v>43</v>
      </c>
      <c r="F45" s="66">
        <v>43</v>
      </c>
      <c r="G45" s="66">
        <v>39</v>
      </c>
      <c r="H45" s="66">
        <v>43</v>
      </c>
      <c r="I45" s="66">
        <v>39</v>
      </c>
      <c r="J45" s="37">
        <v>43</v>
      </c>
      <c r="K45" s="54">
        <v>46</v>
      </c>
      <c r="L45" s="54">
        <v>40</v>
      </c>
      <c r="M45" s="54">
        <v>41</v>
      </c>
      <c r="N45" s="54">
        <v>39</v>
      </c>
      <c r="O45" s="54">
        <v>40</v>
      </c>
      <c r="P45" s="54">
        <v>40</v>
      </c>
      <c r="Q45" s="54">
        <v>39</v>
      </c>
      <c r="R45" s="54">
        <f t="shared" si="2"/>
        <v>-1</v>
      </c>
      <c r="S45" s="55">
        <f t="shared" si="3"/>
        <v>-2.5000000000000022E-2</v>
      </c>
      <c r="T45" s="1"/>
    </row>
    <row r="46" spans="1:20" s="51" customFormat="1" ht="15" x14ac:dyDescent="0.25">
      <c r="A46" s="64">
        <v>3125</v>
      </c>
      <c r="B46" s="69" t="s">
        <v>232</v>
      </c>
      <c r="C46" s="66">
        <v>39</v>
      </c>
      <c r="D46" s="66">
        <v>40</v>
      </c>
      <c r="E46" s="66">
        <v>44</v>
      </c>
      <c r="F46" s="66">
        <v>47</v>
      </c>
      <c r="G46" s="66">
        <v>46</v>
      </c>
      <c r="H46" s="66">
        <v>45</v>
      </c>
      <c r="I46" s="66">
        <v>40</v>
      </c>
      <c r="J46" s="37">
        <v>41</v>
      </c>
      <c r="K46" s="54">
        <v>43</v>
      </c>
      <c r="L46" s="54">
        <v>39</v>
      </c>
      <c r="M46" s="54">
        <v>39</v>
      </c>
      <c r="N46" s="54">
        <v>40</v>
      </c>
      <c r="O46" s="54">
        <v>34</v>
      </c>
      <c r="P46" s="54">
        <v>33</v>
      </c>
      <c r="Q46" s="54">
        <v>32</v>
      </c>
      <c r="R46" s="54">
        <f t="shared" si="2"/>
        <v>-1</v>
      </c>
      <c r="S46" s="55">
        <f t="shared" si="3"/>
        <v>-3.0303030303030276E-2</v>
      </c>
      <c r="T46" s="1"/>
    </row>
    <row r="47" spans="1:20" s="51" customFormat="1" ht="15" x14ac:dyDescent="0.25">
      <c r="A47" s="64">
        <v>3133</v>
      </c>
      <c r="B47" s="69" t="s">
        <v>1590</v>
      </c>
      <c r="C47" s="66">
        <v>18</v>
      </c>
      <c r="D47" s="66">
        <v>18</v>
      </c>
      <c r="E47" s="66">
        <v>19</v>
      </c>
      <c r="F47" s="66">
        <v>18</v>
      </c>
      <c r="G47" s="66">
        <v>19</v>
      </c>
      <c r="H47" s="66">
        <v>21</v>
      </c>
      <c r="I47" s="66">
        <v>19</v>
      </c>
      <c r="J47" s="37">
        <v>22</v>
      </c>
      <c r="K47" s="54">
        <v>30</v>
      </c>
      <c r="L47" s="54">
        <v>31</v>
      </c>
      <c r="M47" s="54">
        <v>26</v>
      </c>
      <c r="N47" s="54">
        <v>30</v>
      </c>
      <c r="O47" s="54">
        <v>31</v>
      </c>
      <c r="P47" s="54">
        <v>29</v>
      </c>
      <c r="Q47" s="54">
        <v>28</v>
      </c>
      <c r="R47" s="54">
        <f t="shared" si="2"/>
        <v>-1</v>
      </c>
      <c r="S47" s="55">
        <f t="shared" si="3"/>
        <v>-3.4482758620689613E-2</v>
      </c>
      <c r="T47" s="1" t="s">
        <v>1589</v>
      </c>
    </row>
    <row r="48" spans="1:20" s="51" customFormat="1" ht="15" x14ac:dyDescent="0.25">
      <c r="A48" s="64">
        <v>26757</v>
      </c>
      <c r="B48" s="69" t="s">
        <v>204</v>
      </c>
      <c r="C48" s="66">
        <v>50</v>
      </c>
      <c r="D48" s="66">
        <v>43</v>
      </c>
      <c r="E48" s="66">
        <v>35</v>
      </c>
      <c r="F48" s="66">
        <v>35</v>
      </c>
      <c r="G48" s="66">
        <v>41</v>
      </c>
      <c r="H48" s="66">
        <v>37</v>
      </c>
      <c r="I48" s="66">
        <v>35</v>
      </c>
      <c r="J48" s="37">
        <v>38</v>
      </c>
      <c r="K48" s="54">
        <v>29</v>
      </c>
      <c r="L48" s="54">
        <v>28</v>
      </c>
      <c r="M48" s="54">
        <v>28</v>
      </c>
      <c r="N48" s="54">
        <v>29</v>
      </c>
      <c r="O48" s="54">
        <v>31</v>
      </c>
      <c r="P48" s="54">
        <v>28</v>
      </c>
      <c r="Q48" s="54">
        <v>27</v>
      </c>
      <c r="R48" s="54">
        <f t="shared" si="2"/>
        <v>-1</v>
      </c>
      <c r="S48" s="55">
        <f t="shared" si="3"/>
        <v>-3.5714285714285698E-2</v>
      </c>
      <c r="T48" s="1"/>
    </row>
    <row r="49" spans="1:25" s="51" customFormat="1" ht="15" x14ac:dyDescent="0.25">
      <c r="A49" s="64">
        <v>3113</v>
      </c>
      <c r="B49" s="69" t="s">
        <v>187</v>
      </c>
      <c r="C49" s="66">
        <v>24</v>
      </c>
      <c r="D49" s="66">
        <v>18</v>
      </c>
      <c r="E49" s="66">
        <v>18</v>
      </c>
      <c r="F49" s="66">
        <v>21</v>
      </c>
      <c r="G49" s="66">
        <v>22</v>
      </c>
      <c r="H49" s="66">
        <v>19</v>
      </c>
      <c r="I49" s="66">
        <v>19</v>
      </c>
      <c r="J49" s="37">
        <v>20</v>
      </c>
      <c r="K49" s="54">
        <v>18</v>
      </c>
      <c r="L49" s="54">
        <v>20</v>
      </c>
      <c r="M49" s="54">
        <v>19</v>
      </c>
      <c r="N49" s="54">
        <v>23</v>
      </c>
      <c r="O49" s="54">
        <v>28</v>
      </c>
      <c r="P49" s="54">
        <v>25</v>
      </c>
      <c r="Q49" s="54">
        <v>24</v>
      </c>
      <c r="R49" s="54">
        <f t="shared" si="2"/>
        <v>-1</v>
      </c>
      <c r="S49" s="55">
        <f t="shared" si="3"/>
        <v>-4.0000000000000036E-2</v>
      </c>
      <c r="T49" s="1"/>
    </row>
    <row r="50" spans="1:25" s="82" customFormat="1" ht="15" x14ac:dyDescent="0.25">
      <c r="A50" s="64">
        <v>3140</v>
      </c>
      <c r="B50" s="69" t="s">
        <v>61</v>
      </c>
      <c r="C50" s="66">
        <v>23</v>
      </c>
      <c r="D50" s="66">
        <v>23</v>
      </c>
      <c r="E50" s="66">
        <v>22</v>
      </c>
      <c r="F50" s="66">
        <v>24</v>
      </c>
      <c r="G50" s="66">
        <v>23</v>
      </c>
      <c r="H50" s="66">
        <v>21</v>
      </c>
      <c r="I50" s="66">
        <v>26</v>
      </c>
      <c r="J50" s="37">
        <v>27</v>
      </c>
      <c r="K50" s="54">
        <v>27</v>
      </c>
      <c r="L50" s="54">
        <v>26</v>
      </c>
      <c r="M50" s="54">
        <v>24</v>
      </c>
      <c r="N50" s="54">
        <v>24</v>
      </c>
      <c r="O50" s="54">
        <v>22</v>
      </c>
      <c r="P50" s="54">
        <v>22</v>
      </c>
      <c r="Q50" s="54">
        <v>21</v>
      </c>
      <c r="R50" s="54">
        <f t="shared" si="2"/>
        <v>-1</v>
      </c>
      <c r="S50" s="55">
        <f t="shared" si="3"/>
        <v>-4.5454545454545414E-2</v>
      </c>
      <c r="T50" s="1"/>
    </row>
    <row r="51" spans="1:25" s="51" customFormat="1" ht="15" x14ac:dyDescent="0.25">
      <c r="A51" s="64">
        <v>3119</v>
      </c>
      <c r="B51" s="69" t="s">
        <v>201</v>
      </c>
      <c r="C51" s="66">
        <v>25</v>
      </c>
      <c r="D51" s="66">
        <v>24</v>
      </c>
      <c r="E51" s="66">
        <v>23</v>
      </c>
      <c r="F51" s="66">
        <v>25</v>
      </c>
      <c r="G51" s="66">
        <v>26</v>
      </c>
      <c r="H51" s="66">
        <v>25</v>
      </c>
      <c r="I51" s="66">
        <v>26</v>
      </c>
      <c r="J51" s="37">
        <v>26</v>
      </c>
      <c r="K51" s="54">
        <v>27</v>
      </c>
      <c r="L51" s="54">
        <v>25</v>
      </c>
      <c r="M51" s="54">
        <v>24</v>
      </c>
      <c r="N51" s="54">
        <v>25</v>
      </c>
      <c r="O51" s="54">
        <v>23</v>
      </c>
      <c r="P51" s="54">
        <v>21</v>
      </c>
      <c r="Q51" s="54">
        <v>20</v>
      </c>
      <c r="R51" s="54">
        <f t="shared" si="2"/>
        <v>-1</v>
      </c>
      <c r="S51" s="55">
        <f t="shared" si="3"/>
        <v>-4.7619047619047672E-2</v>
      </c>
      <c r="T51" s="1"/>
      <c r="V51" s="236"/>
      <c r="W51" s="236"/>
      <c r="X51" s="236"/>
      <c r="Y51" s="236"/>
    </row>
    <row r="52" spans="1:25" s="51" customFormat="1" ht="15" x14ac:dyDescent="0.25">
      <c r="A52" s="64">
        <v>3148</v>
      </c>
      <c r="B52" s="67" t="s">
        <v>216</v>
      </c>
      <c r="C52" s="66">
        <v>47</v>
      </c>
      <c r="D52" s="66">
        <v>43</v>
      </c>
      <c r="E52" s="66">
        <v>45</v>
      </c>
      <c r="F52" s="66">
        <v>41</v>
      </c>
      <c r="G52" s="66">
        <v>41</v>
      </c>
      <c r="H52" s="66">
        <v>42</v>
      </c>
      <c r="I52" s="66">
        <v>45</v>
      </c>
      <c r="J52" s="37">
        <v>47</v>
      </c>
      <c r="K52" s="54">
        <v>40</v>
      </c>
      <c r="L52" s="54">
        <v>41</v>
      </c>
      <c r="M52" s="54">
        <v>39</v>
      </c>
      <c r="N52" s="54">
        <v>41</v>
      </c>
      <c r="O52" s="54">
        <v>36</v>
      </c>
      <c r="P52" s="54">
        <v>41</v>
      </c>
      <c r="Q52" s="54">
        <v>39</v>
      </c>
      <c r="R52" s="54">
        <f t="shared" si="2"/>
        <v>-2</v>
      </c>
      <c r="S52" s="55">
        <f t="shared" si="3"/>
        <v>-4.8780487804878092E-2</v>
      </c>
      <c r="T52" s="1"/>
      <c r="V52" s="236"/>
      <c r="W52" s="236"/>
      <c r="X52" s="236"/>
      <c r="Y52" s="236"/>
    </row>
    <row r="53" spans="1:25" s="51" customFormat="1" ht="15" x14ac:dyDescent="0.25">
      <c r="A53" s="64">
        <v>24259</v>
      </c>
      <c r="B53" s="69" t="s">
        <v>195</v>
      </c>
      <c r="C53" s="66">
        <v>23</v>
      </c>
      <c r="D53" s="66">
        <v>23</v>
      </c>
      <c r="E53" s="66">
        <v>21</v>
      </c>
      <c r="F53" s="66">
        <v>22</v>
      </c>
      <c r="G53" s="66">
        <v>21</v>
      </c>
      <c r="H53" s="66">
        <v>21</v>
      </c>
      <c r="I53" s="66">
        <v>26</v>
      </c>
      <c r="J53" s="37">
        <v>25</v>
      </c>
      <c r="K53" s="54">
        <v>26</v>
      </c>
      <c r="L53" s="54">
        <v>20</v>
      </c>
      <c r="M53" s="54">
        <v>20</v>
      </c>
      <c r="N53" s="54">
        <v>34</v>
      </c>
      <c r="O53" s="54">
        <v>34</v>
      </c>
      <c r="P53" s="54">
        <v>39</v>
      </c>
      <c r="Q53" s="54">
        <v>37</v>
      </c>
      <c r="R53" s="54">
        <f t="shared" si="2"/>
        <v>-2</v>
      </c>
      <c r="S53" s="55">
        <f t="shared" si="3"/>
        <v>-5.1282051282051322E-2</v>
      </c>
      <c r="T53" s="1" t="s">
        <v>1535</v>
      </c>
      <c r="V53" s="236"/>
      <c r="W53" s="236"/>
      <c r="X53" s="236"/>
      <c r="Y53" s="236"/>
    </row>
    <row r="54" spans="1:25" s="51" customFormat="1" ht="15" x14ac:dyDescent="0.25">
      <c r="A54" s="64">
        <v>84787</v>
      </c>
      <c r="B54" s="81" t="s">
        <v>226</v>
      </c>
      <c r="C54" s="66"/>
      <c r="D54" s="66"/>
      <c r="E54" s="66">
        <v>23</v>
      </c>
      <c r="F54" s="66">
        <v>27</v>
      </c>
      <c r="G54" s="66">
        <v>26</v>
      </c>
      <c r="H54" s="66">
        <v>35</v>
      </c>
      <c r="I54" s="66">
        <v>22</v>
      </c>
      <c r="J54" s="37">
        <v>20</v>
      </c>
      <c r="K54" s="54">
        <v>22</v>
      </c>
      <c r="L54" s="54">
        <v>20</v>
      </c>
      <c r="M54" s="54">
        <v>20</v>
      </c>
      <c r="N54" s="54">
        <v>17</v>
      </c>
      <c r="O54" s="54">
        <v>16</v>
      </c>
      <c r="P54" s="54">
        <v>19</v>
      </c>
      <c r="Q54" s="54">
        <v>18</v>
      </c>
      <c r="R54" s="54">
        <f t="shared" si="2"/>
        <v>-1</v>
      </c>
      <c r="S54" s="55">
        <f t="shared" si="3"/>
        <v>-5.2631578947368474E-2</v>
      </c>
      <c r="T54" s="1"/>
      <c r="V54" s="236"/>
      <c r="W54" s="236"/>
      <c r="X54" s="236"/>
      <c r="Y54" s="236"/>
    </row>
    <row r="55" spans="1:25" s="51" customFormat="1" ht="15" x14ac:dyDescent="0.25">
      <c r="A55" s="221">
        <v>222644</v>
      </c>
      <c r="B55" s="69" t="s">
        <v>1498</v>
      </c>
      <c r="C55" s="222"/>
      <c r="D55" s="222"/>
      <c r="E55" s="222"/>
      <c r="F55" s="222"/>
      <c r="G55" s="222"/>
      <c r="H55" s="222"/>
      <c r="I55" s="222"/>
      <c r="J55" s="223"/>
      <c r="K55" s="198"/>
      <c r="L55" s="54">
        <v>0</v>
      </c>
      <c r="M55" s="54">
        <v>20</v>
      </c>
      <c r="N55" s="54">
        <v>20</v>
      </c>
      <c r="O55" s="54">
        <v>19</v>
      </c>
      <c r="P55" s="54">
        <v>19</v>
      </c>
      <c r="Q55" s="54">
        <v>18</v>
      </c>
      <c r="R55" s="54">
        <f t="shared" si="2"/>
        <v>-1</v>
      </c>
      <c r="S55" s="55">
        <f t="shared" si="3"/>
        <v>-5.2631578947368474E-2</v>
      </c>
      <c r="T55" s="1"/>
      <c r="V55" s="236"/>
      <c r="W55" s="236"/>
      <c r="X55" s="236"/>
      <c r="Y55" s="236"/>
    </row>
    <row r="56" spans="1:25" s="51" customFormat="1" ht="15" x14ac:dyDescent="0.25">
      <c r="A56" s="64">
        <v>3131</v>
      </c>
      <c r="B56" s="67" t="s">
        <v>213</v>
      </c>
      <c r="C56" s="66">
        <v>38</v>
      </c>
      <c r="D56" s="66">
        <v>41</v>
      </c>
      <c r="E56" s="66">
        <v>37</v>
      </c>
      <c r="F56" s="66">
        <v>36</v>
      </c>
      <c r="G56" s="66">
        <v>36</v>
      </c>
      <c r="H56" s="66">
        <v>38</v>
      </c>
      <c r="I56" s="66">
        <v>36</v>
      </c>
      <c r="J56" s="37">
        <v>31</v>
      </c>
      <c r="K56" s="54">
        <v>28</v>
      </c>
      <c r="L56" s="54">
        <v>25</v>
      </c>
      <c r="M56" s="54">
        <v>25</v>
      </c>
      <c r="N56" s="54">
        <v>25</v>
      </c>
      <c r="O56" s="54">
        <v>28</v>
      </c>
      <c r="P56" s="54">
        <v>29</v>
      </c>
      <c r="Q56" s="54">
        <v>27</v>
      </c>
      <c r="R56" s="54">
        <f t="shared" si="2"/>
        <v>-2</v>
      </c>
      <c r="S56" s="55">
        <f t="shared" si="3"/>
        <v>-6.8965517241379337E-2</v>
      </c>
      <c r="T56" s="1"/>
      <c r="V56" s="236"/>
      <c r="W56" s="236"/>
      <c r="X56" s="236"/>
      <c r="Y56" s="236"/>
    </row>
    <row r="57" spans="1:25" s="51" customFormat="1" ht="15" x14ac:dyDescent="0.25">
      <c r="A57" s="64">
        <v>3118</v>
      </c>
      <c r="B57" s="67" t="s">
        <v>876</v>
      </c>
      <c r="C57" s="66">
        <v>70</v>
      </c>
      <c r="D57" s="66">
        <v>66</v>
      </c>
      <c r="E57" s="66">
        <v>63</v>
      </c>
      <c r="F57" s="66">
        <v>60</v>
      </c>
      <c r="G57" s="66">
        <v>58</v>
      </c>
      <c r="H57" s="66">
        <v>55</v>
      </c>
      <c r="I57" s="66">
        <v>53</v>
      </c>
      <c r="J57" s="37">
        <v>46</v>
      </c>
      <c r="K57" s="54">
        <v>39</v>
      </c>
      <c r="L57" s="54">
        <v>31</v>
      </c>
      <c r="M57" s="54">
        <v>28</v>
      </c>
      <c r="N57" s="54">
        <v>22</v>
      </c>
      <c r="O57" s="54">
        <v>18</v>
      </c>
      <c r="P57" s="54">
        <v>21</v>
      </c>
      <c r="Q57" s="54">
        <v>19</v>
      </c>
      <c r="R57" s="54">
        <f t="shared" si="2"/>
        <v>-2</v>
      </c>
      <c r="S57" s="55">
        <f t="shared" si="3"/>
        <v>-9.5238095238095233E-2</v>
      </c>
      <c r="T57" s="1"/>
      <c r="V57" s="236"/>
      <c r="W57" s="236"/>
      <c r="X57" s="236"/>
      <c r="Y57" s="236"/>
    </row>
    <row r="58" spans="1:25" s="51" customFormat="1" ht="15" x14ac:dyDescent="0.25">
      <c r="A58" s="64">
        <v>3117</v>
      </c>
      <c r="B58" s="67" t="s">
        <v>194</v>
      </c>
      <c r="C58" s="66">
        <v>33</v>
      </c>
      <c r="D58" s="66">
        <v>35</v>
      </c>
      <c r="E58" s="66">
        <v>39</v>
      </c>
      <c r="F58" s="66">
        <v>35</v>
      </c>
      <c r="G58" s="66">
        <v>35</v>
      </c>
      <c r="H58" s="66">
        <v>34</v>
      </c>
      <c r="I58" s="66">
        <v>33</v>
      </c>
      <c r="J58" s="37">
        <v>26</v>
      </c>
      <c r="K58" s="54">
        <v>25</v>
      </c>
      <c r="L58" s="54">
        <v>26</v>
      </c>
      <c r="M58" s="54">
        <v>25</v>
      </c>
      <c r="N58" s="54">
        <v>23</v>
      </c>
      <c r="O58" s="54">
        <v>22</v>
      </c>
      <c r="P58" s="54">
        <v>24</v>
      </c>
      <c r="Q58" s="54">
        <v>21</v>
      </c>
      <c r="R58" s="54">
        <f t="shared" si="2"/>
        <v>-3</v>
      </c>
      <c r="S58" s="55">
        <f t="shared" si="3"/>
        <v>-0.125</v>
      </c>
      <c r="T58" s="1"/>
      <c r="V58" s="236"/>
      <c r="W58" s="236"/>
      <c r="X58" s="236"/>
      <c r="Y58" s="236"/>
    </row>
    <row r="59" spans="1:25" ht="15" x14ac:dyDescent="0.25">
      <c r="A59" s="64">
        <v>25288</v>
      </c>
      <c r="B59" s="67" t="s">
        <v>59</v>
      </c>
      <c r="C59" s="66">
        <v>46</v>
      </c>
      <c r="D59" s="66">
        <v>42</v>
      </c>
      <c r="E59" s="66">
        <v>34</v>
      </c>
      <c r="F59" s="66">
        <v>30</v>
      </c>
      <c r="G59" s="66">
        <v>28</v>
      </c>
      <c r="H59" s="66">
        <v>28</v>
      </c>
      <c r="I59" s="66">
        <v>27</v>
      </c>
      <c r="J59" s="37">
        <v>27</v>
      </c>
      <c r="K59" s="54">
        <v>34</v>
      </c>
      <c r="L59" s="54">
        <v>33</v>
      </c>
      <c r="M59" s="54">
        <v>32</v>
      </c>
      <c r="N59" s="54">
        <v>22</v>
      </c>
      <c r="O59" s="54">
        <v>18</v>
      </c>
      <c r="P59" s="54">
        <v>16</v>
      </c>
      <c r="Q59" s="54">
        <v>14</v>
      </c>
      <c r="R59" s="54">
        <f t="shared" si="2"/>
        <v>-2</v>
      </c>
      <c r="S59" s="55">
        <f t="shared" si="3"/>
        <v>-0.125</v>
      </c>
      <c r="T59" s="1"/>
      <c r="V59" s="238"/>
      <c r="W59" s="238"/>
      <c r="X59" s="238"/>
      <c r="Y59" s="238"/>
    </row>
    <row r="60" spans="1:25" ht="15" x14ac:dyDescent="0.25">
      <c r="A60" s="64">
        <v>3147</v>
      </c>
      <c r="B60" s="67" t="s">
        <v>188</v>
      </c>
      <c r="C60" s="66">
        <v>14</v>
      </c>
      <c r="D60" s="66">
        <v>12</v>
      </c>
      <c r="E60" s="66">
        <v>7</v>
      </c>
      <c r="F60" s="66">
        <v>6</v>
      </c>
      <c r="G60" s="66">
        <v>8</v>
      </c>
      <c r="H60" s="66">
        <v>11</v>
      </c>
      <c r="I60" s="66">
        <v>12</v>
      </c>
      <c r="J60" s="37">
        <v>15</v>
      </c>
      <c r="K60" s="54">
        <v>12</v>
      </c>
      <c r="L60" s="54">
        <v>12</v>
      </c>
      <c r="M60" s="54">
        <v>12</v>
      </c>
      <c r="N60" s="54">
        <v>14</v>
      </c>
      <c r="O60" s="54">
        <v>16</v>
      </c>
      <c r="P60" s="54">
        <v>17</v>
      </c>
      <c r="Q60" s="54">
        <v>14</v>
      </c>
      <c r="R60" s="54">
        <f t="shared" si="2"/>
        <v>-3</v>
      </c>
      <c r="S60" s="55">
        <f t="shared" si="3"/>
        <v>-0.17647058823529416</v>
      </c>
      <c r="T60" s="1"/>
    </row>
    <row r="61" spans="1:25" ht="15" x14ac:dyDescent="0.25">
      <c r="A61" s="64">
        <v>50110</v>
      </c>
      <c r="B61" s="67" t="s">
        <v>191</v>
      </c>
      <c r="C61" s="66">
        <v>14</v>
      </c>
      <c r="D61" s="66">
        <v>17</v>
      </c>
      <c r="E61" s="66">
        <v>22</v>
      </c>
      <c r="F61" s="66">
        <v>23</v>
      </c>
      <c r="G61" s="66">
        <v>22</v>
      </c>
      <c r="H61" s="66">
        <v>19</v>
      </c>
      <c r="I61" s="66">
        <v>26</v>
      </c>
      <c r="J61" s="37">
        <v>25</v>
      </c>
      <c r="K61" s="54">
        <v>21</v>
      </c>
      <c r="L61" s="54">
        <v>22</v>
      </c>
      <c r="M61" s="54">
        <v>23</v>
      </c>
      <c r="N61" s="54">
        <v>23</v>
      </c>
      <c r="O61" s="54">
        <v>23</v>
      </c>
      <c r="P61" s="54">
        <v>26</v>
      </c>
      <c r="Q61" s="54">
        <v>21</v>
      </c>
      <c r="R61" s="54">
        <f t="shared" si="2"/>
        <v>-5</v>
      </c>
      <c r="S61" s="55">
        <f t="shared" si="3"/>
        <v>-0.19230769230769229</v>
      </c>
      <c r="T61" s="1"/>
    </row>
    <row r="62" spans="1:25" ht="15" x14ac:dyDescent="0.25">
      <c r="A62" s="64">
        <v>3127</v>
      </c>
      <c r="B62" s="67" t="s">
        <v>1555</v>
      </c>
      <c r="C62" s="66">
        <v>62</v>
      </c>
      <c r="D62" s="66">
        <v>61</v>
      </c>
      <c r="E62" s="66">
        <v>58</v>
      </c>
      <c r="F62" s="66">
        <v>50</v>
      </c>
      <c r="G62" s="66">
        <v>47</v>
      </c>
      <c r="H62" s="66">
        <v>48</v>
      </c>
      <c r="I62" s="66">
        <v>52</v>
      </c>
      <c r="J62" s="37">
        <v>51</v>
      </c>
      <c r="K62" s="242">
        <v>48</v>
      </c>
      <c r="L62" s="242">
        <v>51</v>
      </c>
      <c r="M62" s="242">
        <v>51</v>
      </c>
      <c r="N62" s="242">
        <v>47</v>
      </c>
      <c r="O62" s="242">
        <v>42</v>
      </c>
      <c r="P62" s="54">
        <v>40</v>
      </c>
      <c r="Q62" s="54">
        <v>29</v>
      </c>
      <c r="R62" s="242">
        <f t="shared" si="2"/>
        <v>-11</v>
      </c>
      <c r="S62" s="243">
        <f t="shared" si="3"/>
        <v>-0.27500000000000002</v>
      </c>
      <c r="T62" s="1"/>
    </row>
    <row r="63" spans="1:25" s="53" customFormat="1" ht="15" x14ac:dyDescent="0.25">
      <c r="A63" s="201">
        <v>3132</v>
      </c>
      <c r="B63" s="452" t="s">
        <v>1588</v>
      </c>
      <c r="C63" s="74">
        <v>27</v>
      </c>
      <c r="D63" s="74">
        <v>32</v>
      </c>
      <c r="E63" s="74">
        <v>31</v>
      </c>
      <c r="F63" s="74">
        <v>33</v>
      </c>
      <c r="G63" s="74">
        <v>29</v>
      </c>
      <c r="H63" s="74">
        <v>31</v>
      </c>
      <c r="I63" s="74">
        <v>32</v>
      </c>
      <c r="J63" s="36">
        <v>32</v>
      </c>
      <c r="K63" s="54">
        <v>27</v>
      </c>
      <c r="L63" s="54">
        <v>40</v>
      </c>
      <c r="M63" s="54">
        <v>32</v>
      </c>
      <c r="N63" s="54">
        <v>23</v>
      </c>
      <c r="O63" s="54">
        <v>20</v>
      </c>
      <c r="P63" s="54">
        <v>21</v>
      </c>
      <c r="Q63" s="54">
        <v>14</v>
      </c>
      <c r="R63" s="54">
        <f t="shared" si="2"/>
        <v>-7</v>
      </c>
      <c r="S63" s="55">
        <f t="shared" si="3"/>
        <v>-0.33333333333333337</v>
      </c>
      <c r="T63" s="1"/>
    </row>
    <row r="64" spans="1:25" s="53" customFormat="1" ht="15" x14ac:dyDescent="0.25">
      <c r="A64" s="201">
        <v>3121</v>
      </c>
      <c r="B64" s="65" t="s">
        <v>211</v>
      </c>
      <c r="C64" s="74">
        <v>28</v>
      </c>
      <c r="D64" s="74">
        <v>32</v>
      </c>
      <c r="E64" s="74">
        <v>28</v>
      </c>
      <c r="F64" s="74">
        <v>21</v>
      </c>
      <c r="G64" s="74">
        <v>18</v>
      </c>
      <c r="H64" s="74">
        <v>20</v>
      </c>
      <c r="I64" s="74">
        <v>21</v>
      </c>
      <c r="J64" s="36">
        <v>17</v>
      </c>
      <c r="K64" s="54">
        <v>16</v>
      </c>
      <c r="L64" s="54">
        <v>14</v>
      </c>
      <c r="M64" s="54">
        <v>13</v>
      </c>
      <c r="N64" s="54">
        <v>13</v>
      </c>
      <c r="O64" s="54">
        <v>11</v>
      </c>
      <c r="P64" s="54">
        <v>11</v>
      </c>
      <c r="Q64" s="54">
        <v>0</v>
      </c>
      <c r="R64" s="54">
        <f t="shared" si="2"/>
        <v>-11</v>
      </c>
      <c r="S64" s="55">
        <f t="shared" si="3"/>
        <v>-1</v>
      </c>
      <c r="T64" s="1"/>
    </row>
    <row r="65" spans="1:20" x14ac:dyDescent="0.2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1:20" x14ac:dyDescent="0.2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1:20" x14ac:dyDescent="0.2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20" s="51" customFormat="1" ht="14.1" customHeight="1" x14ac:dyDescent="0.25">
      <c r="A68" s="64"/>
      <c r="B68" s="73" t="s">
        <v>84</v>
      </c>
      <c r="C68" s="66"/>
      <c r="D68" s="66"/>
      <c r="E68" s="66"/>
      <c r="F68" s="66"/>
      <c r="G68" s="66"/>
      <c r="H68" s="66"/>
      <c r="I68" s="66"/>
      <c r="J68" s="70"/>
      <c r="K68" s="74"/>
      <c r="L68" s="75"/>
      <c r="M68" s="75"/>
      <c r="N68" s="75"/>
      <c r="O68" s="75"/>
      <c r="P68" s="75"/>
      <c r="Q68" s="75"/>
      <c r="R68" s="54"/>
      <c r="S68" s="55"/>
      <c r="T68" s="1"/>
    </row>
    <row r="69" spans="1:20" s="51" customFormat="1" ht="14.1" customHeight="1" x14ac:dyDescent="0.25">
      <c r="A69" s="64">
        <v>25240</v>
      </c>
      <c r="B69" s="73" t="s">
        <v>65</v>
      </c>
      <c r="C69" s="66">
        <v>52</v>
      </c>
      <c r="D69" s="66">
        <v>55</v>
      </c>
      <c r="E69" s="66">
        <v>54</v>
      </c>
      <c r="F69" s="66">
        <v>55</v>
      </c>
      <c r="G69" s="66">
        <v>50</v>
      </c>
      <c r="H69" s="66">
        <v>43</v>
      </c>
      <c r="I69" s="66">
        <v>49</v>
      </c>
      <c r="J69" s="74">
        <v>52</v>
      </c>
      <c r="K69" s="74">
        <v>45</v>
      </c>
      <c r="L69" s="75">
        <v>39</v>
      </c>
      <c r="M69" s="75">
        <v>39</v>
      </c>
      <c r="N69" s="75">
        <v>35</v>
      </c>
      <c r="O69" s="75">
        <v>0</v>
      </c>
      <c r="P69" s="54">
        <v>0</v>
      </c>
      <c r="Q69" s="75"/>
      <c r="R69" s="54"/>
      <c r="S69" s="55"/>
      <c r="T69" s="1"/>
    </row>
    <row r="70" spans="1:20" s="51" customFormat="1" ht="14.1" customHeight="1" x14ac:dyDescent="0.25">
      <c r="A70" s="72"/>
      <c r="B70" s="73" t="s">
        <v>70</v>
      </c>
      <c r="C70" s="66"/>
      <c r="D70" s="66"/>
      <c r="E70" s="66"/>
      <c r="F70" s="66"/>
      <c r="G70" s="66"/>
      <c r="H70" s="66"/>
      <c r="I70" s="66"/>
      <c r="J70" s="66"/>
      <c r="K70" s="54"/>
      <c r="L70" s="54"/>
      <c r="M70" s="54"/>
      <c r="N70" s="54"/>
      <c r="O70" s="54"/>
      <c r="P70" s="54"/>
      <c r="Q70" s="54"/>
      <c r="R70" s="54"/>
      <c r="S70" s="55"/>
      <c r="T70" s="1"/>
    </row>
    <row r="71" spans="1:20" s="51" customFormat="1" ht="14.1" customHeight="1" x14ac:dyDescent="0.25">
      <c r="A71" s="72"/>
      <c r="B71" s="73" t="s">
        <v>69</v>
      </c>
      <c r="C71" s="66">
        <v>22</v>
      </c>
      <c r="D71" s="66">
        <v>21</v>
      </c>
      <c r="E71" s="66">
        <v>22</v>
      </c>
      <c r="F71" s="66">
        <v>21</v>
      </c>
      <c r="G71" s="66">
        <v>20</v>
      </c>
      <c r="H71" s="66">
        <v>17</v>
      </c>
      <c r="I71" s="66">
        <v>15</v>
      </c>
      <c r="J71" s="83">
        <v>12</v>
      </c>
      <c r="K71" s="54">
        <v>0</v>
      </c>
      <c r="L71" s="54"/>
      <c r="M71" s="54"/>
      <c r="N71" s="54"/>
      <c r="O71" s="54"/>
      <c r="P71" s="54"/>
      <c r="Q71" s="54"/>
      <c r="R71" s="54"/>
      <c r="S71" s="55"/>
      <c r="T71" s="1"/>
    </row>
    <row r="72" spans="1:20" s="51" customFormat="1" ht="14.1" customHeight="1" x14ac:dyDescent="0.25">
      <c r="A72" s="72">
        <v>3122</v>
      </c>
      <c r="B72" s="73" t="s">
        <v>1249</v>
      </c>
      <c r="C72" s="66">
        <v>25</v>
      </c>
      <c r="D72" s="66">
        <v>24</v>
      </c>
      <c r="E72" s="66">
        <v>24</v>
      </c>
      <c r="F72" s="66">
        <v>23</v>
      </c>
      <c r="G72" s="66">
        <v>24</v>
      </c>
      <c r="H72" s="66">
        <v>23</v>
      </c>
      <c r="I72" s="66">
        <v>22</v>
      </c>
      <c r="J72" s="83">
        <v>21</v>
      </c>
      <c r="K72" s="54">
        <v>24</v>
      </c>
      <c r="L72" s="54">
        <v>20</v>
      </c>
      <c r="M72" s="54">
        <v>13</v>
      </c>
      <c r="N72" s="54">
        <v>0</v>
      </c>
      <c r="O72" s="54"/>
      <c r="P72" s="54"/>
      <c r="Q72" s="54"/>
      <c r="R72" s="54"/>
      <c r="S72" s="55"/>
      <c r="T72" s="1" t="s">
        <v>1535</v>
      </c>
    </row>
    <row r="73" spans="1:20" s="51" customFormat="1" ht="14.1" customHeight="1" x14ac:dyDescent="0.25">
      <c r="A73" s="72"/>
      <c r="B73" s="73" t="s">
        <v>74</v>
      </c>
      <c r="C73" s="66"/>
      <c r="D73" s="66"/>
      <c r="E73" s="66"/>
      <c r="F73" s="66"/>
      <c r="G73" s="66"/>
      <c r="H73" s="66"/>
      <c r="I73" s="66"/>
      <c r="J73" s="66"/>
      <c r="K73" s="74"/>
      <c r="L73" s="75"/>
      <c r="M73" s="75"/>
      <c r="N73" s="75"/>
      <c r="O73" s="75"/>
      <c r="P73" s="75"/>
      <c r="Q73" s="75"/>
      <c r="R73" s="54"/>
      <c r="S73" s="55"/>
      <c r="T73" s="1"/>
    </row>
    <row r="74" spans="1:20" s="51" customFormat="1" ht="14.1" customHeight="1" x14ac:dyDescent="0.25">
      <c r="A74" s="72">
        <v>3123</v>
      </c>
      <c r="B74" s="73" t="s">
        <v>710</v>
      </c>
      <c r="C74" s="66">
        <v>18</v>
      </c>
      <c r="D74" s="66">
        <v>15</v>
      </c>
      <c r="E74" s="66">
        <v>16</v>
      </c>
      <c r="F74" s="66">
        <v>16</v>
      </c>
      <c r="G74" s="66">
        <v>15</v>
      </c>
      <c r="H74" s="66">
        <v>12</v>
      </c>
      <c r="I74" s="66">
        <v>11</v>
      </c>
      <c r="J74" s="66">
        <v>10</v>
      </c>
      <c r="K74" s="74">
        <v>13</v>
      </c>
      <c r="L74" s="75">
        <v>13</v>
      </c>
      <c r="M74" s="75">
        <v>14</v>
      </c>
      <c r="N74" s="75">
        <v>13</v>
      </c>
      <c r="O74" s="75">
        <v>10</v>
      </c>
      <c r="P74" s="54">
        <v>0</v>
      </c>
      <c r="Q74" s="75"/>
      <c r="R74" s="54"/>
      <c r="S74" s="55"/>
      <c r="T74" s="1" t="s">
        <v>1627</v>
      </c>
    </row>
    <row r="75" spans="1:20" s="51" customFormat="1" ht="15" customHeight="1" x14ac:dyDescent="0.25">
      <c r="A75" s="72"/>
      <c r="B75" s="73" t="s">
        <v>71</v>
      </c>
      <c r="C75" s="66"/>
      <c r="D75" s="66"/>
      <c r="E75" s="66"/>
      <c r="F75" s="66"/>
      <c r="G75" s="66"/>
      <c r="H75" s="66"/>
      <c r="I75" s="66"/>
      <c r="J75" s="66"/>
      <c r="K75" s="74"/>
      <c r="L75" s="75"/>
      <c r="M75" s="75"/>
      <c r="N75" s="75"/>
      <c r="O75" s="75"/>
      <c r="P75" s="75"/>
      <c r="Q75" s="75"/>
      <c r="R75" s="54"/>
      <c r="S75" s="55"/>
      <c r="T75" s="1"/>
    </row>
    <row r="76" spans="1:20" s="51" customFormat="1" ht="14.1" customHeight="1" x14ac:dyDescent="0.25">
      <c r="B76" s="73" t="s">
        <v>80</v>
      </c>
      <c r="C76" s="66"/>
      <c r="D76" s="66"/>
      <c r="E76" s="66"/>
      <c r="F76" s="66"/>
      <c r="G76" s="66"/>
      <c r="H76" s="66"/>
      <c r="I76" s="66"/>
      <c r="J76" s="66"/>
      <c r="K76" s="74"/>
      <c r="L76" s="75"/>
      <c r="M76" s="75"/>
      <c r="N76" s="75"/>
      <c r="O76" s="75"/>
      <c r="P76" s="75"/>
      <c r="Q76" s="216"/>
      <c r="R76" s="217"/>
      <c r="S76" s="55"/>
      <c r="T76" s="1"/>
    </row>
    <row r="77" spans="1:20" s="51" customFormat="1" ht="14.1" customHeight="1" x14ac:dyDescent="0.25">
      <c r="A77" s="72"/>
      <c r="B77" s="73" t="s">
        <v>75</v>
      </c>
      <c r="C77" s="66"/>
      <c r="D77" s="66"/>
      <c r="E77" s="66"/>
      <c r="F77" s="66"/>
      <c r="G77" s="66"/>
      <c r="H77" s="66"/>
      <c r="I77" s="66"/>
      <c r="J77" s="70"/>
      <c r="K77" s="74"/>
      <c r="L77" s="216"/>
      <c r="M77" s="216"/>
      <c r="N77" s="216"/>
      <c r="O77" s="216"/>
      <c r="P77" s="216"/>
      <c r="Q77" s="216"/>
      <c r="R77" s="217"/>
      <c r="S77" s="55"/>
      <c r="T77" s="1"/>
    </row>
    <row r="78" spans="1:20" s="51" customFormat="1" ht="14.1" customHeight="1" x14ac:dyDescent="0.25">
      <c r="A78" s="72"/>
      <c r="B78" s="73" t="s">
        <v>79</v>
      </c>
      <c r="C78" s="66"/>
      <c r="D78" s="66"/>
      <c r="E78" s="66"/>
      <c r="F78" s="66"/>
      <c r="G78" s="66"/>
      <c r="H78" s="66"/>
      <c r="I78" s="66"/>
      <c r="J78" s="66"/>
      <c r="K78" s="74"/>
      <c r="L78" s="54"/>
      <c r="M78" s="54"/>
      <c r="N78" s="54"/>
      <c r="O78" s="54"/>
      <c r="P78" s="54"/>
      <c r="Q78" s="54"/>
      <c r="R78" s="54"/>
      <c r="S78" s="55"/>
      <c r="T78" s="1"/>
    </row>
    <row r="79" spans="1:20" s="51" customFormat="1" ht="14.1" customHeight="1" x14ac:dyDescent="0.25">
      <c r="A79" s="72"/>
      <c r="B79" s="73" t="s">
        <v>72</v>
      </c>
      <c r="C79" s="66"/>
      <c r="D79" s="66"/>
      <c r="E79" s="66"/>
      <c r="F79" s="66"/>
      <c r="G79" s="66"/>
      <c r="H79" s="66"/>
      <c r="I79" s="66"/>
      <c r="J79" s="66"/>
      <c r="K79" s="74"/>
      <c r="L79" s="75"/>
      <c r="M79" s="75"/>
      <c r="N79" s="75"/>
      <c r="O79" s="75"/>
      <c r="P79" s="75"/>
      <c r="Q79" s="75"/>
      <c r="R79" s="54"/>
      <c r="S79" s="55"/>
      <c r="T79" s="1"/>
    </row>
    <row r="80" spans="1:20" s="51" customFormat="1" ht="14.1" customHeight="1" x14ac:dyDescent="0.25">
      <c r="A80" s="64">
        <v>83083</v>
      </c>
      <c r="B80" s="73" t="s">
        <v>225</v>
      </c>
      <c r="C80" s="66">
        <v>28</v>
      </c>
      <c r="D80" s="66">
        <v>21</v>
      </c>
      <c r="E80" s="66">
        <v>15</v>
      </c>
      <c r="F80" s="66">
        <v>13</v>
      </c>
      <c r="G80" s="66">
        <v>15</v>
      </c>
      <c r="H80" s="66">
        <v>13</v>
      </c>
      <c r="I80" s="66">
        <v>12</v>
      </c>
      <c r="J80" s="83">
        <v>14</v>
      </c>
      <c r="K80" s="54">
        <v>17</v>
      </c>
      <c r="L80" s="54">
        <v>0</v>
      </c>
      <c r="M80" s="54"/>
      <c r="N80" s="54"/>
      <c r="O80" s="54"/>
      <c r="P80" s="54"/>
      <c r="Q80" s="54"/>
      <c r="R80" s="54"/>
      <c r="S80" s="55"/>
      <c r="T80" s="1"/>
    </row>
    <row r="81" spans="1:20" s="51" customFormat="1" ht="14.1" customHeight="1" x14ac:dyDescent="0.25">
      <c r="A81" s="72"/>
      <c r="B81" s="73" t="s">
        <v>76</v>
      </c>
      <c r="C81" s="66"/>
      <c r="D81" s="66"/>
      <c r="E81" s="66"/>
      <c r="F81" s="66"/>
      <c r="G81" s="66"/>
      <c r="H81" s="66"/>
      <c r="I81" s="66"/>
      <c r="J81" s="66"/>
      <c r="K81" s="74"/>
      <c r="L81" s="75"/>
      <c r="M81" s="75"/>
      <c r="N81" s="75"/>
      <c r="O81" s="75"/>
      <c r="P81" s="75"/>
      <c r="Q81" s="75"/>
      <c r="R81" s="74"/>
      <c r="S81" s="50"/>
      <c r="T81" s="1"/>
    </row>
    <row r="82" spans="1:20" s="51" customFormat="1" ht="14.1" customHeight="1" x14ac:dyDescent="0.25">
      <c r="A82" s="72"/>
      <c r="B82" s="84" t="s">
        <v>73</v>
      </c>
      <c r="C82" s="66"/>
      <c r="D82" s="66"/>
      <c r="E82" s="66"/>
      <c r="F82" s="66"/>
      <c r="G82" s="66"/>
      <c r="H82" s="66"/>
      <c r="I82" s="66"/>
      <c r="J82" s="66"/>
      <c r="K82" s="74"/>
      <c r="L82" s="75"/>
      <c r="M82" s="75"/>
      <c r="N82" s="75"/>
      <c r="O82" s="75"/>
      <c r="P82" s="75"/>
      <c r="Q82" s="75"/>
      <c r="R82" s="54"/>
      <c r="S82" s="50"/>
      <c r="T82" s="1"/>
    </row>
    <row r="83" spans="1:20" s="51" customFormat="1" ht="14.1" customHeight="1" x14ac:dyDescent="0.25">
      <c r="A83" s="72"/>
      <c r="B83" s="73" t="s">
        <v>82</v>
      </c>
      <c r="C83" s="66"/>
      <c r="D83" s="66"/>
      <c r="E83" s="66"/>
      <c r="F83" s="66"/>
      <c r="G83" s="66"/>
      <c r="H83" s="66"/>
      <c r="I83" s="66"/>
      <c r="J83" s="66"/>
      <c r="K83" s="74"/>
      <c r="L83" s="75"/>
      <c r="M83" s="75"/>
      <c r="N83" s="75"/>
      <c r="O83" s="75"/>
      <c r="P83" s="75"/>
      <c r="Q83" s="75"/>
      <c r="R83" s="54"/>
      <c r="S83" s="50"/>
      <c r="T83" s="1"/>
    </row>
    <row r="84" spans="1:20" s="51" customFormat="1" ht="14.1" customHeight="1" x14ac:dyDescent="0.25">
      <c r="A84" s="72">
        <v>222123</v>
      </c>
      <c r="B84" s="73" t="s">
        <v>52</v>
      </c>
      <c r="C84" s="66"/>
      <c r="D84" s="66"/>
      <c r="E84" s="66"/>
      <c r="F84" s="66"/>
      <c r="G84" s="66"/>
      <c r="H84" s="66"/>
      <c r="I84" s="66"/>
      <c r="J84" s="66"/>
      <c r="K84" s="74"/>
      <c r="L84" s="75">
        <v>0</v>
      </c>
      <c r="M84" s="75">
        <v>18</v>
      </c>
      <c r="N84" s="75">
        <v>17</v>
      </c>
      <c r="O84" s="75">
        <v>16</v>
      </c>
      <c r="P84" s="75">
        <v>0</v>
      </c>
      <c r="Q84" s="75">
        <v>0</v>
      </c>
      <c r="R84" s="54">
        <v>0</v>
      </c>
      <c r="S84" s="50" t="e">
        <v>#DIV/0!</v>
      </c>
      <c r="T84" s="1"/>
    </row>
    <row r="85" spans="1:20" ht="14.1" customHeight="1" x14ac:dyDescent="0.25">
      <c r="A85" s="72"/>
      <c r="B85" s="73" t="s">
        <v>78</v>
      </c>
      <c r="C85" s="66"/>
      <c r="D85" s="66"/>
      <c r="E85" s="66"/>
      <c r="F85" s="66"/>
      <c r="G85" s="66"/>
      <c r="H85" s="66"/>
      <c r="I85" s="66"/>
      <c r="J85" s="66"/>
      <c r="K85" s="74"/>
      <c r="L85" s="54"/>
      <c r="M85" s="54"/>
      <c r="N85" s="54"/>
      <c r="O85" s="54"/>
      <c r="P85" s="54"/>
      <c r="Q85" s="54"/>
      <c r="R85" s="54"/>
      <c r="S85" s="50"/>
      <c r="T85" s="1"/>
    </row>
    <row r="86" spans="1:20" s="51" customFormat="1" ht="14.1" customHeight="1" x14ac:dyDescent="0.25">
      <c r="A86" s="72"/>
      <c r="B86" s="73" t="s">
        <v>77</v>
      </c>
      <c r="C86" s="66"/>
      <c r="D86" s="66"/>
      <c r="E86" s="66"/>
      <c r="F86" s="66"/>
      <c r="G86" s="66"/>
      <c r="H86" s="66"/>
      <c r="I86" s="66"/>
      <c r="J86" s="66"/>
      <c r="K86" s="74"/>
      <c r="L86" s="74"/>
      <c r="M86" s="74"/>
      <c r="N86" s="74"/>
      <c r="O86" s="74"/>
      <c r="P86" s="74"/>
      <c r="Q86" s="74"/>
      <c r="R86" s="45"/>
      <c r="S86" s="44"/>
      <c r="T86" s="1"/>
    </row>
    <row r="87" spans="1:20" s="51" customFormat="1" ht="14.1" customHeight="1" x14ac:dyDescent="0.25">
      <c r="A87" s="72"/>
      <c r="B87" s="73" t="s">
        <v>68</v>
      </c>
      <c r="C87" s="66">
        <v>12</v>
      </c>
      <c r="D87" s="66">
        <v>12</v>
      </c>
      <c r="E87" s="66">
        <v>12</v>
      </c>
      <c r="F87" s="66">
        <v>8</v>
      </c>
      <c r="G87" s="66">
        <v>7</v>
      </c>
      <c r="H87" s="66">
        <v>12</v>
      </c>
      <c r="I87" s="66">
        <v>11</v>
      </c>
      <c r="J87" s="83">
        <v>9</v>
      </c>
      <c r="K87" s="54">
        <v>0</v>
      </c>
      <c r="L87" s="54"/>
      <c r="M87" s="54"/>
      <c r="N87" s="54"/>
      <c r="O87" s="54"/>
      <c r="P87" s="54"/>
      <c r="Q87" s="54"/>
      <c r="R87" s="54"/>
      <c r="S87" s="55"/>
      <c r="T87" s="1"/>
    </row>
    <row r="88" spans="1:20" s="51" customFormat="1" ht="14.1" customHeight="1" x14ac:dyDescent="0.25">
      <c r="A88" s="72">
        <v>3142</v>
      </c>
      <c r="B88" s="73" t="s">
        <v>197</v>
      </c>
      <c r="C88" s="66">
        <v>47</v>
      </c>
      <c r="D88" s="66">
        <v>47</v>
      </c>
      <c r="E88" s="66">
        <v>49</v>
      </c>
      <c r="F88" s="66">
        <v>49</v>
      </c>
      <c r="G88" s="66">
        <v>48</v>
      </c>
      <c r="H88" s="66">
        <v>43</v>
      </c>
      <c r="I88" s="66">
        <v>35</v>
      </c>
      <c r="J88" s="83">
        <v>30</v>
      </c>
      <c r="K88" s="54">
        <v>21</v>
      </c>
      <c r="L88" s="54">
        <v>21</v>
      </c>
      <c r="M88" s="54">
        <v>14</v>
      </c>
      <c r="N88" s="54">
        <v>8</v>
      </c>
      <c r="O88" s="54">
        <v>3</v>
      </c>
      <c r="P88" s="54">
        <v>0</v>
      </c>
      <c r="Q88" s="54">
        <v>0</v>
      </c>
      <c r="R88" s="54">
        <v>0</v>
      </c>
      <c r="S88" s="55"/>
      <c r="T88" s="1"/>
    </row>
    <row r="89" spans="1:20" ht="15" x14ac:dyDescent="0.25">
      <c r="A89" s="72"/>
      <c r="B89" s="73" t="s">
        <v>81</v>
      </c>
      <c r="C89" s="66"/>
      <c r="D89" s="66"/>
      <c r="E89" s="66"/>
      <c r="F89" s="66"/>
      <c r="G89" s="66"/>
      <c r="H89" s="66"/>
      <c r="I89" s="66"/>
      <c r="J89" s="66"/>
      <c r="K89" s="74"/>
      <c r="L89" s="45"/>
      <c r="M89" s="45"/>
      <c r="N89" s="45"/>
      <c r="O89" s="45"/>
      <c r="P89" s="45"/>
      <c r="Q89" s="45"/>
      <c r="R89" s="74"/>
      <c r="S89" s="50"/>
      <c r="T89" s="1"/>
    </row>
    <row r="90" spans="1:20" ht="15" customHeight="1" x14ac:dyDescent="0.25">
      <c r="A90" s="64">
        <v>27535</v>
      </c>
      <c r="B90" s="73" t="s">
        <v>64</v>
      </c>
      <c r="C90" s="66">
        <v>21</v>
      </c>
      <c r="D90" s="66">
        <v>21</v>
      </c>
      <c r="E90" s="66">
        <v>14</v>
      </c>
      <c r="F90" s="66">
        <v>14</v>
      </c>
      <c r="G90" s="66">
        <v>15</v>
      </c>
      <c r="H90" s="66">
        <v>17</v>
      </c>
      <c r="I90" s="66">
        <v>15</v>
      </c>
      <c r="J90" s="37">
        <v>14</v>
      </c>
      <c r="K90" s="54">
        <v>12</v>
      </c>
      <c r="L90" s="54">
        <v>0</v>
      </c>
      <c r="M90" s="54"/>
      <c r="N90" s="54"/>
      <c r="O90" s="54"/>
      <c r="P90" s="54"/>
      <c r="Q90" s="54"/>
      <c r="R90" s="54"/>
      <c r="S90" s="55"/>
      <c r="T90" s="1"/>
    </row>
    <row r="91" spans="1:20" ht="15" customHeight="1" x14ac:dyDescent="0.25">
      <c r="A91" s="64">
        <v>27231</v>
      </c>
      <c r="B91" s="73" t="s">
        <v>219</v>
      </c>
      <c r="C91" s="66">
        <v>69</v>
      </c>
      <c r="D91" s="66">
        <v>70</v>
      </c>
      <c r="E91" s="66">
        <v>66</v>
      </c>
      <c r="F91" s="66">
        <v>62</v>
      </c>
      <c r="G91" s="66">
        <v>56</v>
      </c>
      <c r="H91" s="66">
        <v>52</v>
      </c>
      <c r="I91" s="66">
        <v>48</v>
      </c>
      <c r="J91" s="36">
        <v>46</v>
      </c>
      <c r="K91" s="54">
        <v>39</v>
      </c>
      <c r="L91" s="54">
        <v>35</v>
      </c>
      <c r="M91" s="54">
        <v>37</v>
      </c>
      <c r="N91" s="54">
        <v>35</v>
      </c>
      <c r="O91" s="54">
        <v>0</v>
      </c>
      <c r="P91" s="54"/>
      <c r="Q91" s="54"/>
      <c r="R91" s="54"/>
      <c r="S91" s="55"/>
      <c r="T91" s="1"/>
    </row>
    <row r="92" spans="1:20" s="51" customFormat="1" ht="14.1" customHeight="1" x14ac:dyDescent="0.25">
      <c r="A92" s="72"/>
      <c r="B92" s="73" t="s">
        <v>83</v>
      </c>
      <c r="C92" s="66"/>
      <c r="D92" s="66"/>
      <c r="E92" s="66"/>
      <c r="F92" s="66"/>
      <c r="G92" s="66"/>
      <c r="H92" s="66"/>
      <c r="I92" s="66"/>
      <c r="J92" s="74"/>
      <c r="K92" s="74"/>
      <c r="L92" s="74"/>
      <c r="M92" s="74"/>
      <c r="N92" s="74"/>
      <c r="O92" s="74"/>
      <c r="P92" s="74"/>
      <c r="Q92" s="74"/>
      <c r="R92" s="54"/>
      <c r="S92" s="55"/>
      <c r="T92" s="1"/>
    </row>
    <row r="93" spans="1:20" x14ac:dyDescent="0.2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T93" s="1"/>
    </row>
    <row r="94" spans="1:20" x14ac:dyDescent="0.2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T94" s="1"/>
    </row>
    <row r="95" spans="1:20" x14ac:dyDescent="0.2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T95" s="1"/>
    </row>
    <row r="96" spans="1:20" s="51" customFormat="1" ht="14.1" customHeight="1" x14ac:dyDescent="0.25">
      <c r="A96" s="77"/>
      <c r="B96" s="78" t="s">
        <v>1476</v>
      </c>
      <c r="C96" s="74">
        <f>SUM(C3:C94)</f>
        <v>2347</v>
      </c>
      <c r="D96" s="57">
        <f>SUM(D$3:D95)</f>
        <v>2315</v>
      </c>
      <c r="E96" s="57">
        <f>SUM(E$3:E95)</f>
        <v>2269</v>
      </c>
      <c r="F96" s="57">
        <f>SUM(F$3:F95)</f>
        <v>2201</v>
      </c>
      <c r="G96" s="57">
        <f>SUM(G$3:G95)</f>
        <v>2165</v>
      </c>
      <c r="H96" s="57">
        <f>SUM(H$3:H95)</f>
        <v>2146</v>
      </c>
      <c r="I96" s="57">
        <f>SUM(I$3:I95)</f>
        <v>2124</v>
      </c>
      <c r="J96" s="57">
        <f>SUM(J$3:J95)</f>
        <v>2097</v>
      </c>
      <c r="K96" s="57">
        <f>SUM(K$3:K95)</f>
        <v>2053</v>
      </c>
      <c r="L96" s="57">
        <f>SUM(L$3:L95)</f>
        <v>1983</v>
      </c>
      <c r="M96" s="57">
        <f>SUM(M$3:M95)</f>
        <v>1946</v>
      </c>
      <c r="N96" s="57">
        <v>1854</v>
      </c>
      <c r="O96" s="57">
        <v>1797</v>
      </c>
      <c r="P96" s="57">
        <f>SUM(P$3:P95)</f>
        <v>1773</v>
      </c>
      <c r="Q96" s="57">
        <f>SUM(Q$3:Q95)</f>
        <v>1818</v>
      </c>
      <c r="R96" s="74">
        <f>SUM(R$3:R95)</f>
        <v>45</v>
      </c>
      <c r="S96" s="55">
        <f>(Q96/P96)-1</f>
        <v>2.5380710659898442E-2</v>
      </c>
      <c r="T96" s="1"/>
    </row>
    <row r="97" spans="1:20" s="51" customFormat="1" ht="14.1" customHeight="1" x14ac:dyDescent="0.25">
      <c r="A97" s="77"/>
      <c r="B97" s="78"/>
      <c r="C97" s="74"/>
      <c r="D97" s="54">
        <f t="shared" ref="D97:M97" si="4">D96-C96</f>
        <v>-32</v>
      </c>
      <c r="E97" s="54">
        <f t="shared" si="4"/>
        <v>-46</v>
      </c>
      <c r="F97" s="54">
        <f t="shared" si="4"/>
        <v>-68</v>
      </c>
      <c r="G97" s="54">
        <f t="shared" si="4"/>
        <v>-36</v>
      </c>
      <c r="H97" s="54">
        <f t="shared" si="4"/>
        <v>-19</v>
      </c>
      <c r="I97" s="54">
        <f t="shared" si="4"/>
        <v>-22</v>
      </c>
      <c r="J97" s="54">
        <f t="shared" si="4"/>
        <v>-27</v>
      </c>
      <c r="K97" s="54">
        <f t="shared" si="4"/>
        <v>-44</v>
      </c>
      <c r="L97" s="54">
        <f t="shared" si="4"/>
        <v>-70</v>
      </c>
      <c r="M97" s="54">
        <f t="shared" si="4"/>
        <v>-37</v>
      </c>
      <c r="N97" s="54">
        <f>N96-M96</f>
        <v>-92</v>
      </c>
      <c r="O97" s="54">
        <v>-57</v>
      </c>
      <c r="P97" s="54">
        <f>P96-O96</f>
        <v>-24</v>
      </c>
      <c r="Q97" s="54">
        <f>Q96-P96</f>
        <v>45</v>
      </c>
      <c r="R97" s="54"/>
      <c r="S97" s="50"/>
      <c r="T97" s="1"/>
    </row>
    <row r="98" spans="1:20" s="51" customFormat="1" ht="14.1" customHeight="1" x14ac:dyDescent="0.25">
      <c r="A98" s="77"/>
      <c r="C98" s="7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0"/>
      <c r="T98" s="1"/>
    </row>
    <row r="99" spans="1:20" s="51" customFormat="1" ht="14.1" customHeight="1" x14ac:dyDescent="0.25">
      <c r="A99" s="77"/>
      <c r="C99" s="74"/>
      <c r="D99" s="74"/>
      <c r="E99" s="74"/>
      <c r="F99" s="74"/>
      <c r="G99" s="74"/>
      <c r="H99" s="74"/>
      <c r="I99" s="74"/>
      <c r="J99" s="74"/>
      <c r="K99" s="74"/>
      <c r="L99" s="54"/>
      <c r="M99" s="54"/>
      <c r="N99" s="54"/>
      <c r="O99" s="54"/>
      <c r="P99" s="54"/>
      <c r="Q99" s="54"/>
      <c r="R99" s="54"/>
      <c r="S99" s="50"/>
      <c r="T99" s="1"/>
    </row>
    <row r="100" spans="1:20" s="51" customFormat="1" ht="14.1" customHeight="1" x14ac:dyDescent="0.25">
      <c r="A100" s="50"/>
      <c r="B100" s="151" t="s">
        <v>1407</v>
      </c>
      <c r="C100" s="58"/>
      <c r="D100" s="58"/>
      <c r="E100" s="58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0"/>
      <c r="T100" s="1"/>
    </row>
    <row r="101" spans="1:20" s="51" customFormat="1" ht="14.1" customHeight="1" x14ac:dyDescent="0.25">
      <c r="A101" s="50"/>
      <c r="B101" s="345" t="s">
        <v>1408</v>
      </c>
      <c r="C101" s="58"/>
      <c r="D101" s="58"/>
      <c r="E101" s="58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1"/>
    </row>
    <row r="102" spans="1:20" s="51" customFormat="1" ht="14.1" customHeight="1" x14ac:dyDescent="0.25">
      <c r="A102" s="50"/>
      <c r="B102" s="346" t="s">
        <v>1409</v>
      </c>
      <c r="C102" s="58"/>
      <c r="D102" s="58"/>
      <c r="E102" s="58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0"/>
      <c r="T102" s="1"/>
    </row>
    <row r="103" spans="1:20" s="51" customFormat="1" ht="14.1" customHeight="1" x14ac:dyDescent="0.25">
      <c r="A103" s="50"/>
      <c r="B103" s="347" t="s">
        <v>1410</v>
      </c>
      <c r="C103" s="58"/>
      <c r="D103" s="58"/>
      <c r="E103" s="58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0"/>
      <c r="T103" s="1"/>
    </row>
    <row r="104" spans="1:20" s="51" customFormat="1" ht="14.1" customHeight="1" x14ac:dyDescent="0.25">
      <c r="A104" s="50"/>
      <c r="B104" s="348" t="s">
        <v>1411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0"/>
      <c r="T104" s="1"/>
    </row>
    <row r="105" spans="1:20" ht="14.1" customHeight="1" x14ac:dyDescent="0.25">
      <c r="B105" s="349" t="s">
        <v>1412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T105" s="1"/>
    </row>
    <row r="106" spans="1:20" ht="14.1" customHeight="1" x14ac:dyDescent="0.25">
      <c r="B106" s="230" t="s">
        <v>1520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T106" s="1"/>
    </row>
    <row r="107" spans="1:20" x14ac:dyDescent="0.2">
      <c r="B107" s="353" t="s">
        <v>1623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T107" s="1"/>
    </row>
    <row r="108" spans="1:20" x14ac:dyDescent="0.2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T108" s="1"/>
    </row>
    <row r="109" spans="1:20" x14ac:dyDescent="0.2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T109" s="1"/>
    </row>
    <row r="110" spans="1:20" x14ac:dyDescent="0.2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T110" s="1"/>
    </row>
    <row r="111" spans="1:20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T111" s="1"/>
    </row>
    <row r="112" spans="1:20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T112" s="1"/>
    </row>
    <row r="113" spans="3:20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T113" s="1"/>
    </row>
    <row r="114" spans="3:20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20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20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20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20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20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20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20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20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20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20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20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20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20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20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</sheetData>
  <mergeCells count="1">
    <mergeCell ref="R1:S1"/>
  </mergeCells>
  <phoneticPr fontId="4" type="noConversion"/>
  <conditionalFormatting sqref="A3:A64">
    <cfRule type="expression" dxfId="20" priority="10">
      <formula>S3&lt;-0.0999</formula>
    </cfRule>
    <cfRule type="expression" dxfId="19" priority="12">
      <formula>Q3&lt;20</formula>
    </cfRule>
  </conditionalFormatting>
  <conditionalFormatting sqref="B3:B62 B64">
    <cfRule type="expression" dxfId="18" priority="14">
      <formula>R3&lt;0</formula>
    </cfRule>
    <cfRule type="expression" dxfId="17" priority="15">
      <formula>R3=0</formula>
    </cfRule>
    <cfRule type="expression" dxfId="16" priority="16">
      <formula>R3&gt;0</formula>
    </cfRule>
  </conditionalFormatting>
  <conditionalFormatting sqref="D96:Q96">
    <cfRule type="expression" dxfId="15" priority="20">
      <formula>D97&lt;0</formula>
    </cfRule>
    <cfRule type="expression" dxfId="14" priority="21">
      <formula>D97=0</formula>
    </cfRule>
    <cfRule type="expression" dxfId="13" priority="22">
      <formula>D97&gt;0</formula>
    </cfRule>
  </conditionalFormatting>
  <conditionalFormatting sqref="Q3:Q64">
    <cfRule type="expression" dxfId="12" priority="9">
      <formula>Q3&lt;20</formula>
    </cfRule>
  </conditionalFormatting>
  <conditionalFormatting sqref="S3:S64">
    <cfRule type="expression" dxfId="11" priority="8">
      <formula>S3&lt;-0.0999</formula>
    </cfRule>
  </conditionalFormatting>
  <printOptions gridLines="1"/>
  <pageMargins left="0.45" right="0.45" top="0.75" bottom="0.5" header="0.5" footer="0.05"/>
  <headerFooter>
    <oddFooter>&amp;L&amp;8&amp;F 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8B8A-8473-4E50-942B-027E0F1CBEEB}">
  <sheetPr codeName="Sheet24">
    <tabColor theme="8" tint="0.79998168889431442"/>
    <pageSetUpPr fitToPage="1"/>
  </sheetPr>
  <dimension ref="A1:IV296"/>
  <sheetViews>
    <sheetView topLeftCell="A19" zoomScale="90" zoomScaleNormal="90" zoomScalePageLayoutView="80" workbookViewId="0">
      <selection activeCell="S66" sqref="S66"/>
    </sheetView>
  </sheetViews>
  <sheetFormatPr defaultRowHeight="12.75" x14ac:dyDescent="0.2"/>
  <cols>
    <col min="1" max="1" width="11" style="44" customWidth="1"/>
    <col min="2" max="2" width="32.875" style="1" customWidth="1"/>
    <col min="3" max="3" width="9.5" style="1" customWidth="1"/>
    <col min="4" max="4" width="9.875" style="1" customWidth="1"/>
    <col min="5" max="5" width="10.125" style="1" customWidth="1"/>
    <col min="6" max="6" width="9.5" style="1" customWidth="1"/>
    <col min="7" max="7" width="10.125" style="1" customWidth="1"/>
    <col min="8" max="8" width="9.125" style="1" customWidth="1"/>
    <col min="9" max="9" width="9.5" style="1" customWidth="1"/>
    <col min="10" max="11" width="9" style="1" customWidth="1"/>
    <col min="12" max="16" width="12.5" style="1" customWidth="1"/>
    <col min="17" max="17" width="12" style="1" customWidth="1"/>
    <col min="18" max="18" width="8.5" style="1" customWidth="1"/>
    <col min="19" max="19" width="9" style="44" customWidth="1"/>
    <col min="20" max="20" width="28.625" style="46" customWidth="1"/>
    <col min="21" max="256" width="11" style="1" customWidth="1"/>
    <col min="257" max="16384" width="9" style="1"/>
  </cols>
  <sheetData>
    <row r="1" spans="1:21" s="51" customFormat="1" ht="15.75" x14ac:dyDescent="0.25">
      <c r="A1" s="50"/>
      <c r="B1" s="30" t="s">
        <v>85</v>
      </c>
      <c r="Q1" s="193"/>
      <c r="R1" s="520" t="str">
        <f>+'5580'!$R$1</f>
        <v>Change from Last Yr</v>
      </c>
      <c r="S1" s="520"/>
      <c r="T1" s="1"/>
    </row>
    <row r="2" spans="1:21" s="53" customFormat="1" ht="39" customHeight="1" x14ac:dyDescent="0.3">
      <c r="A2" s="298" t="s">
        <v>1429</v>
      </c>
      <c r="B2" s="299" t="s">
        <v>1601</v>
      </c>
      <c r="C2" s="31" t="s">
        <v>1396</v>
      </c>
      <c r="D2" s="31" t="s">
        <v>1397</v>
      </c>
      <c r="E2" s="31" t="s">
        <v>1398</v>
      </c>
      <c r="F2" s="31" t="s">
        <v>1399</v>
      </c>
      <c r="G2" s="31" t="s">
        <v>1400</v>
      </c>
      <c r="H2" s="31" t="s">
        <v>1401</v>
      </c>
      <c r="I2" s="31" t="s">
        <v>1402</v>
      </c>
      <c r="J2" s="31" t="s">
        <v>1478</v>
      </c>
      <c r="K2" s="31" t="s">
        <v>1479</v>
      </c>
      <c r="L2" s="31" t="s">
        <v>29</v>
      </c>
      <c r="M2" s="31" t="s">
        <v>1504</v>
      </c>
      <c r="N2" s="31" t="s">
        <v>1556</v>
      </c>
      <c r="O2" s="31" t="s">
        <v>1620</v>
      </c>
      <c r="P2" s="31" t="s">
        <v>1660</v>
      </c>
      <c r="Q2" s="194">
        <v>45758</v>
      </c>
      <c r="R2" s="31" t="s">
        <v>1595</v>
      </c>
      <c r="S2" s="31" t="s">
        <v>45</v>
      </c>
      <c r="T2" s="276"/>
    </row>
    <row r="3" spans="1:21" s="51" customFormat="1" ht="14.1" customHeight="1" x14ac:dyDescent="0.25">
      <c r="A3" s="64">
        <v>226326</v>
      </c>
      <c r="B3" s="445" t="s">
        <v>1658</v>
      </c>
      <c r="C3" s="66"/>
      <c r="D3" s="66"/>
      <c r="E3" s="66"/>
      <c r="F3" s="66"/>
      <c r="G3" s="66"/>
      <c r="H3" s="66"/>
      <c r="I3" s="66"/>
      <c r="J3" s="37"/>
      <c r="K3" s="54"/>
      <c r="L3" s="54"/>
      <c r="M3" s="54"/>
      <c r="N3" s="54"/>
      <c r="O3" s="54">
        <v>0</v>
      </c>
      <c r="P3" s="54">
        <v>0</v>
      </c>
      <c r="Q3" s="54">
        <v>23</v>
      </c>
      <c r="R3" s="54">
        <f t="shared" ref="R3:R34" si="0">Q3-P3</f>
        <v>23</v>
      </c>
      <c r="S3" s="447" t="s">
        <v>1669</v>
      </c>
      <c r="T3" s="1"/>
      <c r="U3" s="1"/>
    </row>
    <row r="4" spans="1:21" s="51" customFormat="1" ht="14.1" customHeight="1" x14ac:dyDescent="0.25">
      <c r="A4" s="64">
        <v>62153</v>
      </c>
      <c r="B4" s="69" t="s">
        <v>90</v>
      </c>
      <c r="C4" s="66">
        <v>21</v>
      </c>
      <c r="D4" s="66">
        <v>21</v>
      </c>
      <c r="E4" s="66">
        <v>16</v>
      </c>
      <c r="F4" s="66">
        <v>17</v>
      </c>
      <c r="G4" s="66">
        <v>10</v>
      </c>
      <c r="H4" s="66">
        <v>10</v>
      </c>
      <c r="I4" s="66">
        <v>9</v>
      </c>
      <c r="J4" s="37">
        <v>22</v>
      </c>
      <c r="K4" s="54">
        <v>10</v>
      </c>
      <c r="L4" s="54">
        <v>10</v>
      </c>
      <c r="M4" s="54">
        <v>11</v>
      </c>
      <c r="N4" s="54">
        <v>8</v>
      </c>
      <c r="O4" s="54">
        <v>10</v>
      </c>
      <c r="P4" s="54">
        <v>10</v>
      </c>
      <c r="Q4" s="54">
        <v>14</v>
      </c>
      <c r="R4" s="54">
        <f t="shared" si="0"/>
        <v>4</v>
      </c>
      <c r="S4" s="55">
        <f t="shared" ref="S4:S35" si="1">(Q4/P4)-1</f>
        <v>0.39999999999999991</v>
      </c>
      <c r="T4" s="1"/>
    </row>
    <row r="5" spans="1:21" s="51" customFormat="1" ht="14.1" customHeight="1" x14ac:dyDescent="0.25">
      <c r="A5" s="64">
        <v>50248</v>
      </c>
      <c r="B5" s="67" t="s">
        <v>91</v>
      </c>
      <c r="C5" s="66">
        <v>14</v>
      </c>
      <c r="D5" s="66">
        <v>12</v>
      </c>
      <c r="E5" s="66">
        <v>12</v>
      </c>
      <c r="F5" s="66">
        <v>13</v>
      </c>
      <c r="G5" s="66">
        <v>11</v>
      </c>
      <c r="H5" s="66">
        <v>11</v>
      </c>
      <c r="I5" s="66">
        <v>9</v>
      </c>
      <c r="J5" s="37">
        <v>15</v>
      </c>
      <c r="K5" s="54">
        <v>11</v>
      </c>
      <c r="L5" s="54">
        <v>12</v>
      </c>
      <c r="M5" s="54">
        <v>21</v>
      </c>
      <c r="N5" s="54">
        <v>19</v>
      </c>
      <c r="O5" s="54">
        <v>18</v>
      </c>
      <c r="P5" s="54">
        <v>18</v>
      </c>
      <c r="Q5" s="54">
        <v>21</v>
      </c>
      <c r="R5" s="54">
        <f t="shared" si="0"/>
        <v>3</v>
      </c>
      <c r="S5" s="55">
        <f t="shared" si="1"/>
        <v>0.16666666666666674</v>
      </c>
      <c r="T5" s="1"/>
    </row>
    <row r="6" spans="1:21" s="51" customFormat="1" ht="14.1" customHeight="1" x14ac:dyDescent="0.25">
      <c r="A6" s="64">
        <v>3173</v>
      </c>
      <c r="B6" s="67" t="s">
        <v>103</v>
      </c>
      <c r="C6" s="66">
        <v>53</v>
      </c>
      <c r="D6" s="66">
        <v>51</v>
      </c>
      <c r="E6" s="66">
        <v>53</v>
      </c>
      <c r="F6" s="66">
        <v>60</v>
      </c>
      <c r="G6" s="66">
        <v>58</v>
      </c>
      <c r="H6" s="66">
        <v>52</v>
      </c>
      <c r="I6" s="66">
        <v>45</v>
      </c>
      <c r="J6" s="37">
        <v>43</v>
      </c>
      <c r="K6" s="54">
        <v>42</v>
      </c>
      <c r="L6" s="54">
        <v>49</v>
      </c>
      <c r="M6" s="54">
        <v>48</v>
      </c>
      <c r="N6" s="54">
        <v>48</v>
      </c>
      <c r="O6" s="54">
        <v>47</v>
      </c>
      <c r="P6" s="54">
        <v>42</v>
      </c>
      <c r="Q6" s="54">
        <v>48</v>
      </c>
      <c r="R6" s="54">
        <f t="shared" si="0"/>
        <v>6</v>
      </c>
      <c r="S6" s="55">
        <f t="shared" si="1"/>
        <v>0.14285714285714279</v>
      </c>
      <c r="T6" s="1"/>
    </row>
    <row r="7" spans="1:21" s="51" customFormat="1" ht="14.1" customHeight="1" x14ac:dyDescent="0.25">
      <c r="A7" s="64">
        <v>82298</v>
      </c>
      <c r="B7" s="69" t="s">
        <v>96</v>
      </c>
      <c r="C7" s="66">
        <v>18</v>
      </c>
      <c r="D7" s="66">
        <v>18</v>
      </c>
      <c r="E7" s="66">
        <v>14</v>
      </c>
      <c r="F7" s="66">
        <v>14</v>
      </c>
      <c r="G7" s="66">
        <v>15</v>
      </c>
      <c r="H7" s="66">
        <v>12</v>
      </c>
      <c r="I7" s="66">
        <v>15</v>
      </c>
      <c r="J7" s="37">
        <v>23</v>
      </c>
      <c r="K7" s="54">
        <v>16</v>
      </c>
      <c r="L7" s="54">
        <v>15</v>
      </c>
      <c r="M7" s="54">
        <v>16</v>
      </c>
      <c r="N7" s="54">
        <v>14</v>
      </c>
      <c r="O7" s="54">
        <v>13</v>
      </c>
      <c r="P7" s="54">
        <v>10</v>
      </c>
      <c r="Q7" s="54">
        <v>11</v>
      </c>
      <c r="R7" s="54">
        <f t="shared" si="0"/>
        <v>1</v>
      </c>
      <c r="S7" s="55">
        <f t="shared" si="1"/>
        <v>0.10000000000000009</v>
      </c>
      <c r="T7" s="1"/>
    </row>
    <row r="8" spans="1:21" s="51" customFormat="1" ht="14.1" customHeight="1" x14ac:dyDescent="0.25">
      <c r="A8" s="64">
        <v>3182</v>
      </c>
      <c r="B8" s="67" t="s">
        <v>95</v>
      </c>
      <c r="C8" s="66">
        <v>20</v>
      </c>
      <c r="D8" s="66">
        <v>17</v>
      </c>
      <c r="E8" s="66">
        <v>15</v>
      </c>
      <c r="F8" s="66">
        <v>17</v>
      </c>
      <c r="G8" s="66">
        <v>21</v>
      </c>
      <c r="H8" s="66">
        <v>30</v>
      </c>
      <c r="I8" s="66">
        <v>20</v>
      </c>
      <c r="J8" s="37">
        <v>16</v>
      </c>
      <c r="K8" s="54">
        <v>15</v>
      </c>
      <c r="L8" s="54">
        <v>16</v>
      </c>
      <c r="M8" s="54">
        <v>13</v>
      </c>
      <c r="N8" s="54">
        <v>10</v>
      </c>
      <c r="O8" s="54">
        <v>10</v>
      </c>
      <c r="P8" s="54">
        <v>10</v>
      </c>
      <c r="Q8" s="54">
        <v>11</v>
      </c>
      <c r="R8" s="54">
        <f t="shared" si="0"/>
        <v>1</v>
      </c>
      <c r="S8" s="55">
        <f t="shared" si="1"/>
        <v>0.10000000000000009</v>
      </c>
      <c r="T8" s="1"/>
    </row>
    <row r="9" spans="1:21" s="51" customFormat="1" ht="14.1" customHeight="1" x14ac:dyDescent="0.25">
      <c r="A9" s="64">
        <v>28034</v>
      </c>
      <c r="B9" s="69" t="s">
        <v>125</v>
      </c>
      <c r="C9" s="66">
        <v>93</v>
      </c>
      <c r="D9" s="66">
        <v>75</v>
      </c>
      <c r="E9" s="66">
        <v>75</v>
      </c>
      <c r="F9" s="66">
        <v>70</v>
      </c>
      <c r="G9" s="66">
        <v>76</v>
      </c>
      <c r="H9" s="66">
        <v>76</v>
      </c>
      <c r="I9" s="66">
        <v>82</v>
      </c>
      <c r="J9" s="37">
        <v>26</v>
      </c>
      <c r="K9" s="54">
        <v>45</v>
      </c>
      <c r="L9" s="54">
        <v>37</v>
      </c>
      <c r="M9" s="54">
        <v>37</v>
      </c>
      <c r="N9" s="54">
        <v>38</v>
      </c>
      <c r="O9" s="54">
        <v>37</v>
      </c>
      <c r="P9" s="54">
        <v>35</v>
      </c>
      <c r="Q9" s="54">
        <v>38</v>
      </c>
      <c r="R9" s="54">
        <f t="shared" si="0"/>
        <v>3</v>
      </c>
      <c r="S9" s="55">
        <f t="shared" si="1"/>
        <v>8.5714285714285632E-2</v>
      </c>
      <c r="T9" s="276"/>
    </row>
    <row r="10" spans="1:21" s="51" customFormat="1" ht="14.1" customHeight="1" x14ac:dyDescent="0.25">
      <c r="A10" s="224">
        <v>222346</v>
      </c>
      <c r="B10" s="225" t="s">
        <v>1591</v>
      </c>
      <c r="C10" s="222"/>
      <c r="D10" s="222"/>
      <c r="E10" s="222"/>
      <c r="F10" s="222"/>
      <c r="G10" s="222"/>
      <c r="H10" s="222"/>
      <c r="I10" s="222"/>
      <c r="J10" s="223"/>
      <c r="K10" s="198"/>
      <c r="L10" s="54">
        <v>0</v>
      </c>
      <c r="M10" s="54">
        <v>25</v>
      </c>
      <c r="N10" s="54">
        <v>21</v>
      </c>
      <c r="O10" s="54">
        <v>23</v>
      </c>
      <c r="P10" s="54">
        <v>24</v>
      </c>
      <c r="Q10" s="54">
        <v>26</v>
      </c>
      <c r="R10" s="54">
        <f t="shared" si="0"/>
        <v>2</v>
      </c>
      <c r="S10" s="55">
        <f t="shared" si="1"/>
        <v>8.3333333333333259E-2</v>
      </c>
      <c r="T10" s="1"/>
    </row>
    <row r="11" spans="1:21" s="51" customFormat="1" ht="14.1" customHeight="1" x14ac:dyDescent="0.25">
      <c r="A11" s="64">
        <v>3164</v>
      </c>
      <c r="B11" s="65" t="s">
        <v>87</v>
      </c>
      <c r="C11" s="66">
        <v>22</v>
      </c>
      <c r="D11" s="66">
        <v>25</v>
      </c>
      <c r="E11" s="66">
        <v>24</v>
      </c>
      <c r="F11" s="66">
        <v>21</v>
      </c>
      <c r="G11" s="66">
        <v>21</v>
      </c>
      <c r="H11" s="66">
        <v>21</v>
      </c>
      <c r="I11" s="66">
        <v>24</v>
      </c>
      <c r="J11" s="37">
        <v>22</v>
      </c>
      <c r="K11" s="54">
        <v>20</v>
      </c>
      <c r="L11" s="54">
        <v>24</v>
      </c>
      <c r="M11" s="54">
        <v>28</v>
      </c>
      <c r="N11" s="54">
        <v>29</v>
      </c>
      <c r="O11" s="54">
        <v>25</v>
      </c>
      <c r="P11" s="54">
        <v>27</v>
      </c>
      <c r="Q11" s="54">
        <v>29</v>
      </c>
      <c r="R11" s="54">
        <f t="shared" si="0"/>
        <v>2</v>
      </c>
      <c r="S11" s="55">
        <f t="shared" si="1"/>
        <v>7.4074074074074181E-2</v>
      </c>
      <c r="T11" s="1"/>
    </row>
    <row r="12" spans="1:21" s="51" customFormat="1" ht="14.1" customHeight="1" x14ac:dyDescent="0.25">
      <c r="A12" s="64">
        <v>53311</v>
      </c>
      <c r="B12" s="67" t="s">
        <v>98</v>
      </c>
      <c r="C12" s="66">
        <v>23</v>
      </c>
      <c r="D12" s="66">
        <v>21</v>
      </c>
      <c r="E12" s="66">
        <v>13</v>
      </c>
      <c r="F12" s="66">
        <v>16</v>
      </c>
      <c r="G12" s="66">
        <v>22</v>
      </c>
      <c r="H12" s="66">
        <v>19</v>
      </c>
      <c r="I12" s="66">
        <v>22</v>
      </c>
      <c r="J12" s="37">
        <v>11</v>
      </c>
      <c r="K12" s="54">
        <v>20</v>
      </c>
      <c r="L12" s="54">
        <v>22</v>
      </c>
      <c r="M12" s="54">
        <v>20</v>
      </c>
      <c r="N12" s="54">
        <v>22</v>
      </c>
      <c r="O12" s="54">
        <v>20</v>
      </c>
      <c r="P12" s="54">
        <v>15</v>
      </c>
      <c r="Q12" s="54">
        <v>16</v>
      </c>
      <c r="R12" s="54">
        <f t="shared" si="0"/>
        <v>1</v>
      </c>
      <c r="S12" s="55">
        <f t="shared" si="1"/>
        <v>6.6666666666666652E-2</v>
      </c>
      <c r="T12" s="1"/>
    </row>
    <row r="13" spans="1:21" s="51" customFormat="1" ht="14.1" customHeight="1" x14ac:dyDescent="0.25">
      <c r="A13" s="64">
        <v>3166</v>
      </c>
      <c r="B13" s="69" t="s">
        <v>109</v>
      </c>
      <c r="C13" s="66">
        <v>38</v>
      </c>
      <c r="D13" s="66">
        <v>45</v>
      </c>
      <c r="E13" s="66">
        <v>47</v>
      </c>
      <c r="F13" s="66">
        <v>39</v>
      </c>
      <c r="G13" s="66">
        <v>43</v>
      </c>
      <c r="H13" s="66">
        <v>48</v>
      </c>
      <c r="I13" s="66">
        <v>48</v>
      </c>
      <c r="J13" s="37">
        <v>47</v>
      </c>
      <c r="K13" s="54">
        <v>53</v>
      </c>
      <c r="L13" s="54">
        <v>53</v>
      </c>
      <c r="M13" s="54">
        <v>43</v>
      </c>
      <c r="N13" s="54">
        <v>41</v>
      </c>
      <c r="O13" s="54">
        <v>49</v>
      </c>
      <c r="P13" s="54">
        <v>55</v>
      </c>
      <c r="Q13" s="54">
        <v>58</v>
      </c>
      <c r="R13" s="54">
        <f t="shared" si="0"/>
        <v>3</v>
      </c>
      <c r="S13" s="55">
        <f t="shared" si="1"/>
        <v>5.4545454545454453E-2</v>
      </c>
      <c r="T13" s="1"/>
    </row>
    <row r="14" spans="1:21" s="51" customFormat="1" ht="14.1" customHeight="1" x14ac:dyDescent="0.25">
      <c r="A14" s="64">
        <v>27710</v>
      </c>
      <c r="B14" s="67" t="s">
        <v>99</v>
      </c>
      <c r="C14" s="66">
        <v>31</v>
      </c>
      <c r="D14" s="66">
        <v>30</v>
      </c>
      <c r="E14" s="66">
        <v>24</v>
      </c>
      <c r="F14" s="66">
        <v>26</v>
      </c>
      <c r="G14" s="66">
        <v>24</v>
      </c>
      <c r="H14" s="66">
        <v>27</v>
      </c>
      <c r="I14" s="66">
        <v>27</v>
      </c>
      <c r="J14" s="37">
        <v>21</v>
      </c>
      <c r="K14" s="54">
        <v>26</v>
      </c>
      <c r="L14" s="54">
        <v>25</v>
      </c>
      <c r="M14" s="54">
        <v>24</v>
      </c>
      <c r="N14" s="54">
        <v>21</v>
      </c>
      <c r="O14" s="54">
        <v>21</v>
      </c>
      <c r="P14" s="54">
        <v>22</v>
      </c>
      <c r="Q14" s="54">
        <v>23</v>
      </c>
      <c r="R14" s="54">
        <f t="shared" si="0"/>
        <v>1</v>
      </c>
      <c r="S14" s="55">
        <f t="shared" si="1"/>
        <v>4.5454545454545414E-2</v>
      </c>
      <c r="T14" s="1"/>
    </row>
    <row r="15" spans="1:21" s="51" customFormat="1" ht="14.1" customHeight="1" x14ac:dyDescent="0.25">
      <c r="A15" s="64">
        <v>66174</v>
      </c>
      <c r="B15" s="67" t="s">
        <v>129</v>
      </c>
      <c r="C15" s="66">
        <v>24</v>
      </c>
      <c r="D15" s="66">
        <v>29</v>
      </c>
      <c r="E15" s="66">
        <v>25</v>
      </c>
      <c r="F15" s="66">
        <v>23</v>
      </c>
      <c r="G15" s="66">
        <v>25</v>
      </c>
      <c r="H15" s="66">
        <v>26</v>
      </c>
      <c r="I15" s="66">
        <v>25</v>
      </c>
      <c r="J15" s="37">
        <v>25</v>
      </c>
      <c r="K15" s="54">
        <v>26</v>
      </c>
      <c r="L15" s="54">
        <v>23</v>
      </c>
      <c r="M15" s="54">
        <v>25</v>
      </c>
      <c r="N15" s="54">
        <v>24</v>
      </c>
      <c r="O15" s="54">
        <v>23</v>
      </c>
      <c r="P15" s="54">
        <v>25</v>
      </c>
      <c r="Q15" s="54">
        <v>26</v>
      </c>
      <c r="R15" s="54">
        <f t="shared" si="0"/>
        <v>1</v>
      </c>
      <c r="S15" s="55">
        <f t="shared" si="1"/>
        <v>4.0000000000000036E-2</v>
      </c>
      <c r="T15" s="1"/>
    </row>
    <row r="16" spans="1:21" s="51" customFormat="1" ht="14.1" customHeight="1" x14ac:dyDescent="0.25">
      <c r="A16" s="64">
        <v>3158</v>
      </c>
      <c r="B16" s="69" t="s">
        <v>107</v>
      </c>
      <c r="C16" s="66">
        <v>36</v>
      </c>
      <c r="D16" s="66">
        <v>30</v>
      </c>
      <c r="E16" s="66">
        <v>31</v>
      </c>
      <c r="F16" s="66">
        <v>33</v>
      </c>
      <c r="G16" s="66">
        <v>34</v>
      </c>
      <c r="H16" s="66">
        <v>35</v>
      </c>
      <c r="I16" s="66">
        <v>29</v>
      </c>
      <c r="J16" s="37">
        <v>28</v>
      </c>
      <c r="K16" s="54">
        <v>28</v>
      </c>
      <c r="L16" s="54">
        <v>30</v>
      </c>
      <c r="M16" s="54">
        <v>36</v>
      </c>
      <c r="N16" s="54">
        <v>25</v>
      </c>
      <c r="O16" s="54">
        <v>28</v>
      </c>
      <c r="P16" s="54">
        <v>30</v>
      </c>
      <c r="Q16" s="54">
        <v>31</v>
      </c>
      <c r="R16" s="54">
        <f t="shared" si="0"/>
        <v>1</v>
      </c>
      <c r="S16" s="55">
        <f t="shared" si="1"/>
        <v>3.3333333333333437E-2</v>
      </c>
      <c r="T16" s="1"/>
    </row>
    <row r="17" spans="1:20" s="51" customFormat="1" ht="14.1" customHeight="1" x14ac:dyDescent="0.25">
      <c r="A17" s="64">
        <v>3161</v>
      </c>
      <c r="B17" s="65" t="s">
        <v>104</v>
      </c>
      <c r="C17" s="66">
        <v>155</v>
      </c>
      <c r="D17" s="66">
        <v>146</v>
      </c>
      <c r="E17" s="66">
        <v>146</v>
      </c>
      <c r="F17" s="66">
        <v>154</v>
      </c>
      <c r="G17" s="66">
        <v>125</v>
      </c>
      <c r="H17" s="66">
        <v>121</v>
      </c>
      <c r="I17" s="66">
        <v>134</v>
      </c>
      <c r="J17" s="37">
        <v>150</v>
      </c>
      <c r="K17" s="54">
        <v>135</v>
      </c>
      <c r="L17" s="54">
        <v>141</v>
      </c>
      <c r="M17" s="54">
        <v>120</v>
      </c>
      <c r="N17" s="54">
        <v>119</v>
      </c>
      <c r="O17" s="54">
        <v>106</v>
      </c>
      <c r="P17" s="54">
        <v>94</v>
      </c>
      <c r="Q17" s="54">
        <v>97</v>
      </c>
      <c r="R17" s="54">
        <f t="shared" si="0"/>
        <v>3</v>
      </c>
      <c r="S17" s="55">
        <f t="shared" si="1"/>
        <v>3.1914893617021267E-2</v>
      </c>
      <c r="T17" s="1"/>
    </row>
    <row r="18" spans="1:20" s="51" customFormat="1" ht="14.1" customHeight="1" x14ac:dyDescent="0.25">
      <c r="A18" s="64">
        <v>3192</v>
      </c>
      <c r="B18" s="67" t="s">
        <v>117</v>
      </c>
      <c r="C18" s="66">
        <v>54</v>
      </c>
      <c r="D18" s="66">
        <v>55</v>
      </c>
      <c r="E18" s="66">
        <v>53</v>
      </c>
      <c r="F18" s="66">
        <v>49</v>
      </c>
      <c r="G18" s="66">
        <v>44</v>
      </c>
      <c r="H18" s="66">
        <v>43</v>
      </c>
      <c r="I18" s="66">
        <v>40</v>
      </c>
      <c r="J18" s="37">
        <v>27</v>
      </c>
      <c r="K18" s="54">
        <v>35</v>
      </c>
      <c r="L18" s="54">
        <v>35</v>
      </c>
      <c r="M18" s="54">
        <v>36</v>
      </c>
      <c r="N18" s="54">
        <v>37</v>
      </c>
      <c r="O18" s="54">
        <v>32</v>
      </c>
      <c r="P18" s="54">
        <v>32</v>
      </c>
      <c r="Q18" s="54">
        <v>33</v>
      </c>
      <c r="R18" s="54">
        <f t="shared" si="0"/>
        <v>1</v>
      </c>
      <c r="S18" s="55">
        <f t="shared" si="1"/>
        <v>3.125E-2</v>
      </c>
      <c r="T18" s="1"/>
    </row>
    <row r="19" spans="1:20" s="51" customFormat="1" ht="14.1" customHeight="1" x14ac:dyDescent="0.25">
      <c r="A19" s="64">
        <v>3175</v>
      </c>
      <c r="B19" s="69" t="s">
        <v>134</v>
      </c>
      <c r="C19" s="66">
        <v>142</v>
      </c>
      <c r="D19" s="66">
        <v>143</v>
      </c>
      <c r="E19" s="66">
        <v>136</v>
      </c>
      <c r="F19" s="66">
        <v>131</v>
      </c>
      <c r="G19" s="66">
        <v>130</v>
      </c>
      <c r="H19" s="66">
        <v>118</v>
      </c>
      <c r="I19" s="66">
        <v>112</v>
      </c>
      <c r="J19" s="37">
        <v>119</v>
      </c>
      <c r="K19" s="54">
        <v>125</v>
      </c>
      <c r="L19" s="54">
        <v>121</v>
      </c>
      <c r="M19" s="54">
        <v>115</v>
      </c>
      <c r="N19" s="54">
        <v>107</v>
      </c>
      <c r="O19" s="54">
        <v>108</v>
      </c>
      <c r="P19" s="54">
        <v>115</v>
      </c>
      <c r="Q19" s="54">
        <v>118</v>
      </c>
      <c r="R19" s="54">
        <f t="shared" si="0"/>
        <v>3</v>
      </c>
      <c r="S19" s="55">
        <f t="shared" si="1"/>
        <v>2.6086956521739202E-2</v>
      </c>
      <c r="T19" s="1"/>
    </row>
    <row r="20" spans="1:20" s="51" customFormat="1" ht="14.1" customHeight="1" x14ac:dyDescent="0.25">
      <c r="A20" s="64">
        <v>3190</v>
      </c>
      <c r="B20" s="67" t="s">
        <v>92</v>
      </c>
      <c r="C20" s="66">
        <v>94</v>
      </c>
      <c r="D20" s="66">
        <v>87</v>
      </c>
      <c r="E20" s="66">
        <v>93</v>
      </c>
      <c r="F20" s="66">
        <v>84</v>
      </c>
      <c r="G20" s="66">
        <v>88</v>
      </c>
      <c r="H20" s="66">
        <v>79</v>
      </c>
      <c r="I20" s="66">
        <v>63</v>
      </c>
      <c r="J20" s="37">
        <v>16</v>
      </c>
      <c r="K20" s="54">
        <v>67</v>
      </c>
      <c r="L20" s="54">
        <v>68</v>
      </c>
      <c r="M20" s="54">
        <v>57</v>
      </c>
      <c r="N20" s="54">
        <v>57</v>
      </c>
      <c r="O20" s="54">
        <v>54</v>
      </c>
      <c r="P20" s="54">
        <v>51</v>
      </c>
      <c r="Q20" s="54">
        <v>52</v>
      </c>
      <c r="R20" s="54">
        <f t="shared" si="0"/>
        <v>1</v>
      </c>
      <c r="S20" s="55">
        <f t="shared" si="1"/>
        <v>1.9607843137254832E-2</v>
      </c>
      <c r="T20" s="1"/>
    </row>
    <row r="21" spans="1:20" s="51" customFormat="1" ht="14.1" customHeight="1" x14ac:dyDescent="0.25">
      <c r="A21" s="64">
        <v>3186</v>
      </c>
      <c r="B21" s="65" t="s">
        <v>102</v>
      </c>
      <c r="C21" s="66">
        <v>138</v>
      </c>
      <c r="D21" s="66">
        <v>145</v>
      </c>
      <c r="E21" s="66">
        <v>138</v>
      </c>
      <c r="F21" s="66">
        <v>130</v>
      </c>
      <c r="G21" s="66">
        <v>132</v>
      </c>
      <c r="H21" s="66">
        <v>129</v>
      </c>
      <c r="I21" s="66">
        <v>127</v>
      </c>
      <c r="J21" s="37">
        <v>113</v>
      </c>
      <c r="K21" s="54">
        <v>116</v>
      </c>
      <c r="L21" s="54">
        <v>119</v>
      </c>
      <c r="M21" s="54">
        <v>107</v>
      </c>
      <c r="N21" s="54">
        <v>98</v>
      </c>
      <c r="O21" s="54">
        <v>96</v>
      </c>
      <c r="P21" s="54">
        <v>100</v>
      </c>
      <c r="Q21" s="54">
        <v>101</v>
      </c>
      <c r="R21" s="54">
        <f t="shared" si="0"/>
        <v>1</v>
      </c>
      <c r="S21" s="55">
        <f t="shared" si="1"/>
        <v>1.0000000000000009E-2</v>
      </c>
      <c r="T21" s="1"/>
    </row>
    <row r="22" spans="1:20" s="51" customFormat="1" ht="14.1" customHeight="1" x14ac:dyDescent="0.25">
      <c r="A22" s="64">
        <v>86797</v>
      </c>
      <c r="B22" s="65" t="s">
        <v>89</v>
      </c>
      <c r="C22" s="66"/>
      <c r="D22" s="66"/>
      <c r="E22" s="66"/>
      <c r="F22" s="66">
        <v>0</v>
      </c>
      <c r="G22" s="66">
        <v>26</v>
      </c>
      <c r="H22" s="66">
        <v>24</v>
      </c>
      <c r="I22" s="66">
        <v>25</v>
      </c>
      <c r="J22" s="37">
        <v>11</v>
      </c>
      <c r="K22" s="54">
        <v>29</v>
      </c>
      <c r="L22" s="54">
        <v>36</v>
      </c>
      <c r="M22" s="54">
        <v>42</v>
      </c>
      <c r="N22" s="54">
        <v>45</v>
      </c>
      <c r="O22" s="54">
        <v>40</v>
      </c>
      <c r="P22" s="54">
        <v>43</v>
      </c>
      <c r="Q22" s="54">
        <v>43</v>
      </c>
      <c r="R22" s="54">
        <f t="shared" si="0"/>
        <v>0</v>
      </c>
      <c r="S22" s="55">
        <f t="shared" si="1"/>
        <v>0</v>
      </c>
      <c r="T22" s="1"/>
    </row>
    <row r="23" spans="1:20" s="51" customFormat="1" ht="14.1" customHeight="1" x14ac:dyDescent="0.25">
      <c r="A23" s="64">
        <v>3168</v>
      </c>
      <c r="B23" s="67" t="s">
        <v>110</v>
      </c>
      <c r="C23" s="66">
        <v>65</v>
      </c>
      <c r="D23" s="66">
        <v>60</v>
      </c>
      <c r="E23" s="66">
        <v>62</v>
      </c>
      <c r="F23" s="66">
        <v>58</v>
      </c>
      <c r="G23" s="66">
        <v>55</v>
      </c>
      <c r="H23" s="66">
        <v>56</v>
      </c>
      <c r="I23" s="66">
        <v>50</v>
      </c>
      <c r="J23" s="37">
        <v>43</v>
      </c>
      <c r="K23" s="54">
        <v>43</v>
      </c>
      <c r="L23" s="54">
        <v>39</v>
      </c>
      <c r="M23" s="54">
        <v>35</v>
      </c>
      <c r="N23" s="54">
        <v>36</v>
      </c>
      <c r="O23" s="54">
        <v>38</v>
      </c>
      <c r="P23" s="54">
        <v>38</v>
      </c>
      <c r="Q23" s="54">
        <v>38</v>
      </c>
      <c r="R23" s="54">
        <f t="shared" si="0"/>
        <v>0</v>
      </c>
      <c r="S23" s="55">
        <f t="shared" si="1"/>
        <v>0</v>
      </c>
      <c r="T23" s="1"/>
    </row>
    <row r="24" spans="1:20" s="51" customFormat="1" ht="14.1" customHeight="1" x14ac:dyDescent="0.25">
      <c r="A24" s="64">
        <v>70534</v>
      </c>
      <c r="B24" s="67" t="s">
        <v>135</v>
      </c>
      <c r="C24" s="66">
        <v>22</v>
      </c>
      <c r="D24" s="66">
        <v>31</v>
      </c>
      <c r="E24" s="66">
        <v>36</v>
      </c>
      <c r="F24" s="66">
        <v>27</v>
      </c>
      <c r="G24" s="66">
        <v>34</v>
      </c>
      <c r="H24" s="66">
        <v>27</v>
      </c>
      <c r="I24" s="66">
        <v>30</v>
      </c>
      <c r="J24" s="37">
        <v>10</v>
      </c>
      <c r="K24" s="54">
        <v>37</v>
      </c>
      <c r="L24" s="54">
        <v>39</v>
      </c>
      <c r="M24" s="54">
        <v>29</v>
      </c>
      <c r="N24" s="54">
        <v>28</v>
      </c>
      <c r="O24" s="54">
        <v>30</v>
      </c>
      <c r="P24" s="54">
        <v>33</v>
      </c>
      <c r="Q24" s="54">
        <v>33</v>
      </c>
      <c r="R24" s="54">
        <f t="shared" si="0"/>
        <v>0</v>
      </c>
      <c r="S24" s="55">
        <f t="shared" si="1"/>
        <v>0</v>
      </c>
      <c r="T24" s="1"/>
    </row>
    <row r="25" spans="1:20" s="51" customFormat="1" ht="14.1" customHeight="1" x14ac:dyDescent="0.25">
      <c r="A25" s="226">
        <v>3183</v>
      </c>
      <c r="B25" s="453" t="s">
        <v>115</v>
      </c>
      <c r="C25" s="66">
        <v>25</v>
      </c>
      <c r="D25" s="66">
        <v>22</v>
      </c>
      <c r="E25" s="66">
        <v>21</v>
      </c>
      <c r="F25" s="66">
        <v>19</v>
      </c>
      <c r="G25" s="66">
        <v>28</v>
      </c>
      <c r="H25" s="66">
        <v>23</v>
      </c>
      <c r="I25" s="66">
        <v>36</v>
      </c>
      <c r="J25" s="37">
        <v>45</v>
      </c>
      <c r="K25" s="54">
        <v>40</v>
      </c>
      <c r="L25" s="54">
        <v>29</v>
      </c>
      <c r="M25" s="54">
        <v>33</v>
      </c>
      <c r="N25" s="54">
        <v>21</v>
      </c>
      <c r="O25" s="54">
        <v>34</v>
      </c>
      <c r="P25" s="54">
        <v>32</v>
      </c>
      <c r="Q25" s="54">
        <v>32</v>
      </c>
      <c r="R25" s="54">
        <f t="shared" si="0"/>
        <v>0</v>
      </c>
      <c r="S25" s="55">
        <f t="shared" si="1"/>
        <v>0</v>
      </c>
      <c r="T25" s="1"/>
    </row>
    <row r="26" spans="1:20" s="51" customFormat="1" ht="14.1" customHeight="1" x14ac:dyDescent="0.25">
      <c r="A26" s="64">
        <v>79311</v>
      </c>
      <c r="B26" s="67" t="s">
        <v>100</v>
      </c>
      <c r="C26" s="66">
        <v>23</v>
      </c>
      <c r="D26" s="66">
        <v>23</v>
      </c>
      <c r="E26" s="66">
        <v>22</v>
      </c>
      <c r="F26" s="66">
        <v>26</v>
      </c>
      <c r="G26" s="66">
        <v>33</v>
      </c>
      <c r="H26" s="66">
        <v>25</v>
      </c>
      <c r="I26" s="66">
        <v>27</v>
      </c>
      <c r="J26" s="37">
        <v>35</v>
      </c>
      <c r="K26" s="54">
        <v>26</v>
      </c>
      <c r="L26" s="54">
        <v>28</v>
      </c>
      <c r="M26" s="54">
        <v>26</v>
      </c>
      <c r="N26" s="54">
        <v>29</v>
      </c>
      <c r="O26" s="54">
        <v>30</v>
      </c>
      <c r="P26" s="54">
        <v>31</v>
      </c>
      <c r="Q26" s="54">
        <v>31</v>
      </c>
      <c r="R26" s="54">
        <f t="shared" si="0"/>
        <v>0</v>
      </c>
      <c r="S26" s="55">
        <f t="shared" si="1"/>
        <v>0</v>
      </c>
      <c r="T26" s="1"/>
    </row>
    <row r="27" spans="1:20" s="51" customFormat="1" ht="14.1" customHeight="1" x14ac:dyDescent="0.25">
      <c r="A27" s="64">
        <v>3199</v>
      </c>
      <c r="B27" s="69" t="s">
        <v>121</v>
      </c>
      <c r="C27" s="66">
        <v>31</v>
      </c>
      <c r="D27" s="66">
        <v>29</v>
      </c>
      <c r="E27" s="66">
        <v>30</v>
      </c>
      <c r="F27" s="66">
        <v>26</v>
      </c>
      <c r="G27" s="66">
        <v>26</v>
      </c>
      <c r="H27" s="66">
        <v>40</v>
      </c>
      <c r="I27" s="66">
        <v>37</v>
      </c>
      <c r="J27" s="37">
        <v>13</v>
      </c>
      <c r="K27" s="54">
        <v>33</v>
      </c>
      <c r="L27" s="54">
        <v>32</v>
      </c>
      <c r="M27" s="54">
        <v>29</v>
      </c>
      <c r="N27" s="54">
        <v>27</v>
      </c>
      <c r="O27" s="54">
        <v>29</v>
      </c>
      <c r="P27" s="54">
        <v>31</v>
      </c>
      <c r="Q27" s="54">
        <v>31</v>
      </c>
      <c r="R27" s="54">
        <f t="shared" si="0"/>
        <v>0</v>
      </c>
      <c r="S27" s="55">
        <f t="shared" si="1"/>
        <v>0</v>
      </c>
      <c r="T27" s="1"/>
    </row>
    <row r="28" spans="1:20" s="51" customFormat="1" ht="14.1" customHeight="1" x14ac:dyDescent="0.25">
      <c r="A28" s="64">
        <v>3174</v>
      </c>
      <c r="B28" s="67" t="s">
        <v>111</v>
      </c>
      <c r="C28" s="66">
        <v>52</v>
      </c>
      <c r="D28" s="66">
        <v>47</v>
      </c>
      <c r="E28" s="66">
        <v>42</v>
      </c>
      <c r="F28" s="66">
        <v>45</v>
      </c>
      <c r="G28" s="66">
        <v>44</v>
      </c>
      <c r="H28" s="66">
        <v>42</v>
      </c>
      <c r="I28" s="66">
        <v>37</v>
      </c>
      <c r="J28" s="37">
        <v>34</v>
      </c>
      <c r="K28" s="54">
        <v>37</v>
      </c>
      <c r="L28" s="54">
        <v>33</v>
      </c>
      <c r="M28" s="54">
        <v>34</v>
      </c>
      <c r="N28" s="54">
        <v>27</v>
      </c>
      <c r="O28" s="54">
        <v>25</v>
      </c>
      <c r="P28" s="54">
        <v>29</v>
      </c>
      <c r="Q28" s="54">
        <v>29</v>
      </c>
      <c r="R28" s="54">
        <f t="shared" si="0"/>
        <v>0</v>
      </c>
      <c r="S28" s="55">
        <f t="shared" si="1"/>
        <v>0</v>
      </c>
      <c r="T28" s="1"/>
    </row>
    <row r="29" spans="1:20" s="51" customFormat="1" ht="14.1" customHeight="1" x14ac:dyDescent="0.25">
      <c r="A29" s="64">
        <v>3191</v>
      </c>
      <c r="B29" s="69" t="s">
        <v>93</v>
      </c>
      <c r="C29" s="66">
        <v>33</v>
      </c>
      <c r="D29" s="66">
        <v>32</v>
      </c>
      <c r="E29" s="66">
        <v>35</v>
      </c>
      <c r="F29" s="66">
        <v>35</v>
      </c>
      <c r="G29" s="66">
        <v>34</v>
      </c>
      <c r="H29" s="66">
        <v>35</v>
      </c>
      <c r="I29" s="66">
        <v>32</v>
      </c>
      <c r="J29" s="37">
        <v>68</v>
      </c>
      <c r="K29" s="54">
        <v>24</v>
      </c>
      <c r="L29" s="54">
        <v>25</v>
      </c>
      <c r="M29" s="54">
        <v>22</v>
      </c>
      <c r="N29" s="54">
        <v>21</v>
      </c>
      <c r="O29" s="54">
        <v>20</v>
      </c>
      <c r="P29" s="54">
        <v>25</v>
      </c>
      <c r="Q29" s="54">
        <v>25</v>
      </c>
      <c r="R29" s="54">
        <f t="shared" si="0"/>
        <v>0</v>
      </c>
      <c r="S29" s="55">
        <f t="shared" si="1"/>
        <v>0</v>
      </c>
      <c r="T29" s="1"/>
    </row>
    <row r="30" spans="1:20" s="51" customFormat="1" ht="14.1" customHeight="1" x14ac:dyDescent="0.25">
      <c r="A30" s="64">
        <v>3180</v>
      </c>
      <c r="B30" s="67" t="s">
        <v>113</v>
      </c>
      <c r="C30" s="66">
        <v>55</v>
      </c>
      <c r="D30" s="66">
        <v>49</v>
      </c>
      <c r="E30" s="66">
        <v>34</v>
      </c>
      <c r="F30" s="66">
        <v>32</v>
      </c>
      <c r="G30" s="66">
        <v>33</v>
      </c>
      <c r="H30" s="66">
        <v>32</v>
      </c>
      <c r="I30" s="66">
        <v>27</v>
      </c>
      <c r="J30" s="37">
        <v>28</v>
      </c>
      <c r="K30" s="54">
        <v>21</v>
      </c>
      <c r="L30" s="54">
        <v>22</v>
      </c>
      <c r="M30" s="54">
        <v>20</v>
      </c>
      <c r="N30" s="54">
        <v>21</v>
      </c>
      <c r="O30" s="54">
        <v>24</v>
      </c>
      <c r="P30" s="54">
        <v>23</v>
      </c>
      <c r="Q30" s="54">
        <v>23</v>
      </c>
      <c r="R30" s="54">
        <f t="shared" si="0"/>
        <v>0</v>
      </c>
      <c r="S30" s="55">
        <f t="shared" si="1"/>
        <v>0</v>
      </c>
      <c r="T30" s="1"/>
    </row>
    <row r="31" spans="1:20" s="51" customFormat="1" ht="14.1" customHeight="1" x14ac:dyDescent="0.25">
      <c r="A31" s="64">
        <v>3188</v>
      </c>
      <c r="B31" s="69" t="s">
        <v>133</v>
      </c>
      <c r="C31" s="66">
        <v>21</v>
      </c>
      <c r="D31" s="66">
        <v>22</v>
      </c>
      <c r="E31" s="66">
        <v>20</v>
      </c>
      <c r="F31" s="66">
        <v>20</v>
      </c>
      <c r="G31" s="66">
        <v>15</v>
      </c>
      <c r="H31" s="66">
        <v>17</v>
      </c>
      <c r="I31" s="66">
        <v>17</v>
      </c>
      <c r="J31" s="37">
        <v>15</v>
      </c>
      <c r="K31" s="54">
        <v>20</v>
      </c>
      <c r="L31" s="54">
        <v>17</v>
      </c>
      <c r="M31" s="54">
        <v>19</v>
      </c>
      <c r="N31" s="54">
        <v>17</v>
      </c>
      <c r="O31" s="54">
        <v>18</v>
      </c>
      <c r="P31" s="54">
        <v>18</v>
      </c>
      <c r="Q31" s="54">
        <v>18</v>
      </c>
      <c r="R31" s="54">
        <f t="shared" si="0"/>
        <v>0</v>
      </c>
      <c r="S31" s="55">
        <f t="shared" si="1"/>
        <v>0</v>
      </c>
      <c r="T31" s="1"/>
    </row>
    <row r="32" spans="1:20" s="51" customFormat="1" ht="14.1" customHeight="1" x14ac:dyDescent="0.25">
      <c r="A32" s="64">
        <v>3181</v>
      </c>
      <c r="B32" s="67" t="s">
        <v>114</v>
      </c>
      <c r="C32" s="66">
        <v>26</v>
      </c>
      <c r="D32" s="66">
        <v>28</v>
      </c>
      <c r="E32" s="66">
        <v>29</v>
      </c>
      <c r="F32" s="66">
        <v>27</v>
      </c>
      <c r="G32" s="66">
        <v>27</v>
      </c>
      <c r="H32" s="66">
        <v>25</v>
      </c>
      <c r="I32" s="66">
        <v>23</v>
      </c>
      <c r="J32" s="37">
        <v>22</v>
      </c>
      <c r="K32" s="54">
        <v>23</v>
      </c>
      <c r="L32" s="54">
        <v>21</v>
      </c>
      <c r="M32" s="54">
        <v>17</v>
      </c>
      <c r="N32" s="54">
        <v>15</v>
      </c>
      <c r="O32" s="54">
        <v>16</v>
      </c>
      <c r="P32" s="54">
        <v>17</v>
      </c>
      <c r="Q32" s="54">
        <v>17</v>
      </c>
      <c r="R32" s="54">
        <f t="shared" si="0"/>
        <v>0</v>
      </c>
      <c r="S32" s="55">
        <f t="shared" si="1"/>
        <v>0</v>
      </c>
      <c r="T32" s="1"/>
    </row>
    <row r="33" spans="1:21" s="51" customFormat="1" ht="14.1" customHeight="1" x14ac:dyDescent="0.25">
      <c r="A33" s="64">
        <v>89700</v>
      </c>
      <c r="B33" s="67" t="s">
        <v>1593</v>
      </c>
      <c r="C33" s="66"/>
      <c r="D33" s="66"/>
      <c r="E33" s="66"/>
      <c r="F33" s="66"/>
      <c r="G33" s="66"/>
      <c r="H33" s="66"/>
      <c r="I33" s="66"/>
      <c r="J33" s="37">
        <v>26</v>
      </c>
      <c r="K33" s="54">
        <v>44</v>
      </c>
      <c r="L33" s="54">
        <v>11</v>
      </c>
      <c r="M33" s="54">
        <v>14</v>
      </c>
      <c r="N33" s="54">
        <v>12</v>
      </c>
      <c r="O33" s="54">
        <v>20</v>
      </c>
      <c r="P33" s="54">
        <v>16</v>
      </c>
      <c r="Q33" s="54">
        <v>16</v>
      </c>
      <c r="R33" s="54">
        <f t="shared" si="0"/>
        <v>0</v>
      </c>
      <c r="S33" s="55">
        <f t="shared" si="1"/>
        <v>0</v>
      </c>
      <c r="T33" s="1" t="s">
        <v>1592</v>
      </c>
    </row>
    <row r="34" spans="1:21" s="51" customFormat="1" ht="14.1" customHeight="1" x14ac:dyDescent="0.25">
      <c r="A34" s="64">
        <v>3177</v>
      </c>
      <c r="B34" s="67" t="s">
        <v>866</v>
      </c>
      <c r="C34" s="66">
        <v>33</v>
      </c>
      <c r="D34" s="66">
        <v>33</v>
      </c>
      <c r="E34" s="66">
        <v>34</v>
      </c>
      <c r="F34" s="66">
        <v>33</v>
      </c>
      <c r="G34" s="66">
        <v>28</v>
      </c>
      <c r="H34" s="66">
        <v>27</v>
      </c>
      <c r="I34" s="66">
        <v>30</v>
      </c>
      <c r="J34" s="37">
        <v>31</v>
      </c>
      <c r="K34" s="242">
        <v>27</v>
      </c>
      <c r="L34" s="242">
        <v>24</v>
      </c>
      <c r="M34" s="242">
        <v>24</v>
      </c>
      <c r="N34" s="242">
        <v>21</v>
      </c>
      <c r="O34" s="242">
        <v>19</v>
      </c>
      <c r="P34" s="54">
        <v>16</v>
      </c>
      <c r="Q34" s="54">
        <v>16</v>
      </c>
      <c r="R34" s="242">
        <f t="shared" si="0"/>
        <v>0</v>
      </c>
      <c r="S34" s="243">
        <f t="shared" si="1"/>
        <v>0</v>
      </c>
      <c r="T34" s="1"/>
    </row>
    <row r="35" spans="1:21" s="51" customFormat="1" ht="14.1" customHeight="1" x14ac:dyDescent="0.25">
      <c r="A35" s="64">
        <v>3185</v>
      </c>
      <c r="B35" s="69" t="s">
        <v>97</v>
      </c>
      <c r="C35" s="66">
        <v>27</v>
      </c>
      <c r="D35" s="66">
        <v>25</v>
      </c>
      <c r="E35" s="66">
        <v>25</v>
      </c>
      <c r="F35" s="66">
        <v>22</v>
      </c>
      <c r="G35" s="66">
        <v>19</v>
      </c>
      <c r="H35" s="66">
        <v>20</v>
      </c>
      <c r="I35" s="66">
        <v>18</v>
      </c>
      <c r="J35" s="37">
        <v>17</v>
      </c>
      <c r="K35" s="54">
        <v>17</v>
      </c>
      <c r="L35" s="54">
        <v>15</v>
      </c>
      <c r="M35" s="54">
        <v>13</v>
      </c>
      <c r="N35" s="54">
        <v>14</v>
      </c>
      <c r="O35" s="54">
        <v>14</v>
      </c>
      <c r="P35" s="54">
        <v>16</v>
      </c>
      <c r="Q35" s="54">
        <v>16</v>
      </c>
      <c r="R35" s="54">
        <f t="shared" ref="R35:R58" si="2">Q35-P35</f>
        <v>0</v>
      </c>
      <c r="S35" s="55">
        <f t="shared" si="1"/>
        <v>0</v>
      </c>
      <c r="T35" s="1"/>
    </row>
    <row r="36" spans="1:21" s="51" customFormat="1" ht="14.1" customHeight="1" x14ac:dyDescent="0.25">
      <c r="A36" s="64">
        <v>75222</v>
      </c>
      <c r="B36" s="67" t="s">
        <v>130</v>
      </c>
      <c r="C36" s="66">
        <v>26</v>
      </c>
      <c r="D36" s="66">
        <v>23</v>
      </c>
      <c r="E36" s="66">
        <v>17</v>
      </c>
      <c r="F36" s="66">
        <v>21</v>
      </c>
      <c r="G36" s="66">
        <v>24</v>
      </c>
      <c r="H36" s="66">
        <v>23</v>
      </c>
      <c r="I36" s="66">
        <v>23</v>
      </c>
      <c r="J36" s="37">
        <v>25</v>
      </c>
      <c r="K36" s="54">
        <v>21</v>
      </c>
      <c r="L36" s="54">
        <v>19</v>
      </c>
      <c r="M36" s="54">
        <v>14</v>
      </c>
      <c r="N36" s="54">
        <v>12</v>
      </c>
      <c r="O36" s="54">
        <v>15</v>
      </c>
      <c r="P36" s="54">
        <v>16</v>
      </c>
      <c r="Q36" s="54">
        <v>16</v>
      </c>
      <c r="R36" s="54">
        <f t="shared" si="2"/>
        <v>0</v>
      </c>
      <c r="S36" s="55">
        <f t="shared" ref="S36:S58" si="3">(Q36/P36)-1</f>
        <v>0</v>
      </c>
      <c r="T36" s="1"/>
    </row>
    <row r="37" spans="1:21" s="51" customFormat="1" ht="14.1" customHeight="1" x14ac:dyDescent="0.25">
      <c r="A37" s="64">
        <v>3200</v>
      </c>
      <c r="B37" s="67" t="s">
        <v>1437</v>
      </c>
      <c r="C37" s="66">
        <v>20</v>
      </c>
      <c r="D37" s="66">
        <v>20</v>
      </c>
      <c r="E37" s="66">
        <v>17</v>
      </c>
      <c r="F37" s="66">
        <v>17</v>
      </c>
      <c r="G37" s="66">
        <v>21</v>
      </c>
      <c r="H37" s="66">
        <v>19</v>
      </c>
      <c r="I37" s="66">
        <v>17</v>
      </c>
      <c r="J37" s="37">
        <v>35</v>
      </c>
      <c r="K37" s="54">
        <v>18</v>
      </c>
      <c r="L37" s="54">
        <v>18</v>
      </c>
      <c r="M37" s="54">
        <v>23</v>
      </c>
      <c r="N37" s="54">
        <v>21</v>
      </c>
      <c r="O37" s="54">
        <v>16</v>
      </c>
      <c r="P37" s="54">
        <v>16</v>
      </c>
      <c r="Q37" s="54">
        <v>16</v>
      </c>
      <c r="R37" s="54">
        <f t="shared" si="2"/>
        <v>0</v>
      </c>
      <c r="S37" s="55">
        <f t="shared" si="3"/>
        <v>0</v>
      </c>
      <c r="T37" s="1"/>
      <c r="U37" s="53"/>
    </row>
    <row r="38" spans="1:21" s="51" customFormat="1" ht="14.1" customHeight="1" x14ac:dyDescent="0.25">
      <c r="A38" s="64">
        <v>86835</v>
      </c>
      <c r="B38" s="67" t="s">
        <v>131</v>
      </c>
      <c r="C38" s="66"/>
      <c r="D38" s="66"/>
      <c r="E38" s="66"/>
      <c r="F38" s="66">
        <v>0</v>
      </c>
      <c r="G38" s="66">
        <v>21</v>
      </c>
      <c r="H38" s="66">
        <v>29</v>
      </c>
      <c r="I38" s="66">
        <v>27</v>
      </c>
      <c r="J38" s="37">
        <v>14</v>
      </c>
      <c r="K38" s="54">
        <v>18</v>
      </c>
      <c r="L38" s="54">
        <v>19</v>
      </c>
      <c r="M38" s="54">
        <v>16</v>
      </c>
      <c r="N38" s="54">
        <v>18</v>
      </c>
      <c r="O38" s="54">
        <v>17</v>
      </c>
      <c r="P38" s="54">
        <v>15</v>
      </c>
      <c r="Q38" s="54">
        <v>15</v>
      </c>
      <c r="R38" s="54">
        <f t="shared" si="2"/>
        <v>0</v>
      </c>
      <c r="S38" s="55">
        <f t="shared" si="3"/>
        <v>0</v>
      </c>
      <c r="T38" s="1"/>
    </row>
    <row r="39" spans="1:21" s="51" customFormat="1" ht="14.1" customHeight="1" x14ac:dyDescent="0.25">
      <c r="A39" s="64">
        <v>60817</v>
      </c>
      <c r="B39" s="67" t="s">
        <v>128</v>
      </c>
      <c r="C39" s="66">
        <v>48</v>
      </c>
      <c r="D39" s="66">
        <v>55</v>
      </c>
      <c r="E39" s="66">
        <v>44</v>
      </c>
      <c r="F39" s="66">
        <v>39</v>
      </c>
      <c r="G39" s="66">
        <v>40</v>
      </c>
      <c r="H39" s="66">
        <v>33</v>
      </c>
      <c r="I39" s="66">
        <v>31</v>
      </c>
      <c r="J39" s="37">
        <v>9</v>
      </c>
      <c r="K39" s="54">
        <v>21</v>
      </c>
      <c r="L39" s="54">
        <v>21</v>
      </c>
      <c r="M39" s="54">
        <v>21</v>
      </c>
      <c r="N39" s="54">
        <v>18</v>
      </c>
      <c r="O39" s="54">
        <v>17</v>
      </c>
      <c r="P39" s="54">
        <v>15</v>
      </c>
      <c r="Q39" s="54">
        <v>15</v>
      </c>
      <c r="R39" s="54">
        <f t="shared" si="2"/>
        <v>0</v>
      </c>
      <c r="S39" s="55">
        <f t="shared" si="3"/>
        <v>0</v>
      </c>
      <c r="T39" s="1"/>
    </row>
    <row r="40" spans="1:21" s="51" customFormat="1" ht="14.1" customHeight="1" x14ac:dyDescent="0.25">
      <c r="A40" s="64">
        <v>22369</v>
      </c>
      <c r="B40" s="67" t="s">
        <v>122</v>
      </c>
      <c r="C40" s="66">
        <v>27</v>
      </c>
      <c r="D40" s="66">
        <v>22</v>
      </c>
      <c r="E40" s="66">
        <v>21</v>
      </c>
      <c r="F40" s="66">
        <v>20</v>
      </c>
      <c r="G40" s="66">
        <v>20</v>
      </c>
      <c r="H40" s="66">
        <v>18</v>
      </c>
      <c r="I40" s="66">
        <v>13</v>
      </c>
      <c r="J40" s="37">
        <v>20</v>
      </c>
      <c r="K40" s="54">
        <v>14</v>
      </c>
      <c r="L40" s="54">
        <v>14</v>
      </c>
      <c r="M40" s="54">
        <v>14</v>
      </c>
      <c r="N40" s="54">
        <v>13</v>
      </c>
      <c r="O40" s="54">
        <v>13</v>
      </c>
      <c r="P40" s="54">
        <v>14</v>
      </c>
      <c r="Q40" s="54">
        <v>14</v>
      </c>
      <c r="R40" s="54">
        <f t="shared" si="2"/>
        <v>0</v>
      </c>
      <c r="S40" s="55">
        <f t="shared" si="3"/>
        <v>0</v>
      </c>
      <c r="T40" s="1"/>
    </row>
    <row r="41" spans="1:21" s="244" customFormat="1" ht="14.1" customHeight="1" x14ac:dyDescent="0.25">
      <c r="A41" s="64">
        <v>3196</v>
      </c>
      <c r="B41" s="67" t="s">
        <v>119</v>
      </c>
      <c r="C41" s="66">
        <v>19</v>
      </c>
      <c r="D41" s="66">
        <v>19</v>
      </c>
      <c r="E41" s="66">
        <v>19</v>
      </c>
      <c r="F41" s="66">
        <v>21</v>
      </c>
      <c r="G41" s="66">
        <v>20</v>
      </c>
      <c r="H41" s="66">
        <v>15</v>
      </c>
      <c r="I41" s="66">
        <v>13</v>
      </c>
      <c r="J41" s="37">
        <v>14</v>
      </c>
      <c r="K41" s="54">
        <v>13</v>
      </c>
      <c r="L41" s="54">
        <v>9</v>
      </c>
      <c r="M41" s="54">
        <v>11</v>
      </c>
      <c r="N41" s="54">
        <v>16</v>
      </c>
      <c r="O41" s="54">
        <v>14</v>
      </c>
      <c r="P41" s="54">
        <v>14</v>
      </c>
      <c r="Q41" s="54">
        <v>14</v>
      </c>
      <c r="R41" s="54">
        <f t="shared" si="2"/>
        <v>0</v>
      </c>
      <c r="S41" s="55">
        <f t="shared" si="3"/>
        <v>0</v>
      </c>
      <c r="T41" s="1"/>
    </row>
    <row r="42" spans="1:21" s="51" customFormat="1" ht="14.1" customHeight="1" x14ac:dyDescent="0.25">
      <c r="A42" s="64">
        <v>3198</v>
      </c>
      <c r="B42" s="67" t="s">
        <v>120</v>
      </c>
      <c r="C42" s="66">
        <v>13</v>
      </c>
      <c r="D42" s="66">
        <v>13</v>
      </c>
      <c r="E42" s="66">
        <v>12</v>
      </c>
      <c r="F42" s="66">
        <v>11</v>
      </c>
      <c r="G42" s="66">
        <v>12</v>
      </c>
      <c r="H42" s="66">
        <v>11</v>
      </c>
      <c r="I42" s="66">
        <v>12</v>
      </c>
      <c r="J42" s="37">
        <v>11</v>
      </c>
      <c r="K42" s="54">
        <v>16</v>
      </c>
      <c r="L42" s="54">
        <v>19</v>
      </c>
      <c r="M42" s="54">
        <v>18</v>
      </c>
      <c r="N42" s="54">
        <v>18</v>
      </c>
      <c r="O42" s="54">
        <v>19</v>
      </c>
      <c r="P42" s="54">
        <v>14</v>
      </c>
      <c r="Q42" s="54">
        <v>14</v>
      </c>
      <c r="R42" s="54">
        <f t="shared" si="2"/>
        <v>0</v>
      </c>
      <c r="S42" s="55">
        <f t="shared" si="3"/>
        <v>0</v>
      </c>
      <c r="T42" s="1"/>
    </row>
    <row r="43" spans="1:21" s="51" customFormat="1" ht="14.1" customHeight="1" x14ac:dyDescent="0.25">
      <c r="A43" s="64">
        <v>24867</v>
      </c>
      <c r="B43" s="67" t="s">
        <v>123</v>
      </c>
      <c r="C43" s="66">
        <v>12</v>
      </c>
      <c r="D43" s="66">
        <v>15</v>
      </c>
      <c r="E43" s="66">
        <v>13</v>
      </c>
      <c r="F43" s="66">
        <v>12</v>
      </c>
      <c r="G43" s="66">
        <v>14</v>
      </c>
      <c r="H43" s="66">
        <v>13</v>
      </c>
      <c r="I43" s="66">
        <v>14</v>
      </c>
      <c r="J43" s="37">
        <v>22</v>
      </c>
      <c r="K43" s="54">
        <v>13</v>
      </c>
      <c r="L43" s="54">
        <v>13</v>
      </c>
      <c r="M43" s="54">
        <v>13</v>
      </c>
      <c r="N43" s="54">
        <v>13</v>
      </c>
      <c r="O43" s="54">
        <v>13</v>
      </c>
      <c r="P43" s="54">
        <v>12</v>
      </c>
      <c r="Q43" s="54">
        <v>12</v>
      </c>
      <c r="R43" s="54">
        <f t="shared" si="2"/>
        <v>0</v>
      </c>
      <c r="S43" s="55">
        <f t="shared" si="3"/>
        <v>0</v>
      </c>
      <c r="T43" s="1"/>
    </row>
    <row r="44" spans="1:21" s="51" customFormat="1" ht="14.1" customHeight="1" x14ac:dyDescent="0.25">
      <c r="A44" s="64">
        <v>3179</v>
      </c>
      <c r="B44" s="67" t="s">
        <v>86</v>
      </c>
      <c r="C44" s="66">
        <v>25</v>
      </c>
      <c r="D44" s="66">
        <v>27</v>
      </c>
      <c r="E44" s="66">
        <v>29</v>
      </c>
      <c r="F44" s="66">
        <v>29</v>
      </c>
      <c r="G44" s="66">
        <v>25</v>
      </c>
      <c r="H44" s="66">
        <v>26</v>
      </c>
      <c r="I44" s="66">
        <v>18</v>
      </c>
      <c r="J44" s="37">
        <v>20</v>
      </c>
      <c r="K44" s="54">
        <v>15</v>
      </c>
      <c r="L44" s="54">
        <v>17</v>
      </c>
      <c r="M44" s="54">
        <v>18</v>
      </c>
      <c r="N44" s="54">
        <v>18</v>
      </c>
      <c r="O44" s="54">
        <v>18</v>
      </c>
      <c r="P44" s="54">
        <v>11</v>
      </c>
      <c r="Q44" s="54">
        <v>11</v>
      </c>
      <c r="R44" s="54">
        <f t="shared" si="2"/>
        <v>0</v>
      </c>
      <c r="S44" s="55">
        <f t="shared" si="3"/>
        <v>0</v>
      </c>
      <c r="T44" s="1"/>
    </row>
    <row r="45" spans="1:21" ht="15" x14ac:dyDescent="0.25">
      <c r="A45" s="64">
        <v>85182</v>
      </c>
      <c r="B45" s="65" t="s">
        <v>105</v>
      </c>
      <c r="C45" s="66"/>
      <c r="D45" s="66">
        <v>0</v>
      </c>
      <c r="E45" s="66">
        <v>28</v>
      </c>
      <c r="F45" s="66">
        <v>24</v>
      </c>
      <c r="G45" s="66">
        <v>17</v>
      </c>
      <c r="H45" s="66">
        <v>11</v>
      </c>
      <c r="I45" s="66">
        <v>11</v>
      </c>
      <c r="J45" s="37">
        <v>26</v>
      </c>
      <c r="K45" s="54">
        <v>12</v>
      </c>
      <c r="L45" s="54">
        <v>10</v>
      </c>
      <c r="M45" s="54">
        <v>9</v>
      </c>
      <c r="N45" s="54">
        <v>15</v>
      </c>
      <c r="O45" s="54">
        <v>14</v>
      </c>
      <c r="P45" s="54">
        <v>10</v>
      </c>
      <c r="Q45" s="54">
        <v>10</v>
      </c>
      <c r="R45" s="54">
        <f t="shared" si="2"/>
        <v>0</v>
      </c>
      <c r="S45" s="55">
        <f t="shared" si="3"/>
        <v>0</v>
      </c>
      <c r="T45" s="1"/>
      <c r="U45" s="51"/>
    </row>
    <row r="46" spans="1:21" ht="15" x14ac:dyDescent="0.25">
      <c r="A46" s="64">
        <v>225075</v>
      </c>
      <c r="B46" s="69" t="s">
        <v>1606</v>
      </c>
      <c r="C46" s="66"/>
      <c r="D46" s="66"/>
      <c r="E46" s="66"/>
      <c r="F46" s="66"/>
      <c r="G46" s="66"/>
      <c r="H46" s="66"/>
      <c r="I46" s="66"/>
      <c r="J46" s="37"/>
      <c r="K46" s="54"/>
      <c r="L46" s="54"/>
      <c r="M46" s="54"/>
      <c r="N46" s="54">
        <v>0</v>
      </c>
      <c r="O46" s="54">
        <v>17</v>
      </c>
      <c r="P46" s="54">
        <v>9</v>
      </c>
      <c r="Q46" s="54">
        <v>9</v>
      </c>
      <c r="R46" s="54">
        <f t="shared" si="2"/>
        <v>0</v>
      </c>
      <c r="S46" s="55">
        <f t="shared" si="3"/>
        <v>0</v>
      </c>
      <c r="T46" s="1"/>
      <c r="U46" s="51"/>
    </row>
    <row r="47" spans="1:21" ht="15" x14ac:dyDescent="0.25">
      <c r="A47" s="64">
        <v>3197</v>
      </c>
      <c r="B47" s="67" t="s">
        <v>94</v>
      </c>
      <c r="C47" s="66">
        <v>19</v>
      </c>
      <c r="D47" s="66">
        <v>17</v>
      </c>
      <c r="E47" s="66">
        <v>17</v>
      </c>
      <c r="F47" s="66">
        <v>24</v>
      </c>
      <c r="G47" s="66">
        <v>17</v>
      </c>
      <c r="H47" s="66">
        <v>15</v>
      </c>
      <c r="I47" s="66">
        <v>12</v>
      </c>
      <c r="J47" s="37">
        <v>13</v>
      </c>
      <c r="K47" s="54">
        <v>12</v>
      </c>
      <c r="L47" s="54">
        <v>10</v>
      </c>
      <c r="M47" s="54">
        <v>10</v>
      </c>
      <c r="N47" s="54">
        <v>11</v>
      </c>
      <c r="O47" s="54">
        <v>9</v>
      </c>
      <c r="P47" s="54">
        <v>9</v>
      </c>
      <c r="Q47" s="54">
        <v>9</v>
      </c>
      <c r="R47" s="54">
        <f t="shared" si="2"/>
        <v>0</v>
      </c>
      <c r="S47" s="55">
        <f t="shared" si="3"/>
        <v>0</v>
      </c>
      <c r="T47" s="1"/>
      <c r="U47" s="51"/>
    </row>
    <row r="48" spans="1:21" s="51" customFormat="1" ht="14.1" customHeight="1" x14ac:dyDescent="0.25">
      <c r="A48" s="64">
        <v>3193</v>
      </c>
      <c r="B48" s="67" t="s">
        <v>136</v>
      </c>
      <c r="C48" s="66">
        <v>11</v>
      </c>
      <c r="D48" s="66">
        <v>14</v>
      </c>
      <c r="E48" s="66">
        <v>17</v>
      </c>
      <c r="F48" s="66">
        <v>13</v>
      </c>
      <c r="G48" s="66">
        <v>17</v>
      </c>
      <c r="H48" s="66">
        <v>15</v>
      </c>
      <c r="I48" s="66">
        <v>12</v>
      </c>
      <c r="J48" s="37">
        <v>38</v>
      </c>
      <c r="K48" s="54">
        <v>15</v>
      </c>
      <c r="L48" s="54">
        <v>12</v>
      </c>
      <c r="M48" s="54">
        <v>11</v>
      </c>
      <c r="N48" s="54">
        <v>10</v>
      </c>
      <c r="O48" s="54">
        <v>9</v>
      </c>
      <c r="P48" s="54">
        <v>8</v>
      </c>
      <c r="Q48" s="54">
        <v>8</v>
      </c>
      <c r="R48" s="54">
        <f t="shared" si="2"/>
        <v>0</v>
      </c>
      <c r="S48" s="55">
        <f t="shared" si="3"/>
        <v>0</v>
      </c>
      <c r="T48" s="1"/>
    </row>
    <row r="49" spans="1:256" s="51" customFormat="1" ht="14.1" customHeight="1" x14ac:dyDescent="0.25">
      <c r="A49" s="64">
        <v>88709</v>
      </c>
      <c r="B49" s="67" t="s">
        <v>132</v>
      </c>
      <c r="C49" s="66"/>
      <c r="D49" s="66"/>
      <c r="E49" s="66"/>
      <c r="F49" s="66"/>
      <c r="G49" s="66"/>
      <c r="H49" s="66">
        <v>0</v>
      </c>
      <c r="I49" s="66">
        <v>23</v>
      </c>
      <c r="J49" s="37">
        <v>25</v>
      </c>
      <c r="K49" s="54">
        <v>14</v>
      </c>
      <c r="L49" s="54">
        <v>20</v>
      </c>
      <c r="M49" s="54">
        <v>18</v>
      </c>
      <c r="N49" s="54">
        <v>14</v>
      </c>
      <c r="O49" s="54">
        <v>13</v>
      </c>
      <c r="P49" s="54">
        <v>8</v>
      </c>
      <c r="Q49" s="54">
        <v>8</v>
      </c>
      <c r="R49" s="54">
        <f t="shared" si="2"/>
        <v>0</v>
      </c>
      <c r="S49" s="55">
        <f t="shared" si="3"/>
        <v>0</v>
      </c>
      <c r="T49" s="1"/>
    </row>
    <row r="50" spans="1:256" s="51" customFormat="1" ht="14.1" customHeight="1" x14ac:dyDescent="0.25">
      <c r="A50" s="64">
        <v>3195</v>
      </c>
      <c r="B50" s="67" t="s">
        <v>118</v>
      </c>
      <c r="C50" s="66">
        <v>15</v>
      </c>
      <c r="D50" s="66">
        <v>17</v>
      </c>
      <c r="E50" s="66">
        <v>18</v>
      </c>
      <c r="F50" s="66">
        <v>14</v>
      </c>
      <c r="G50" s="66">
        <v>18</v>
      </c>
      <c r="H50" s="66">
        <v>18</v>
      </c>
      <c r="I50" s="66">
        <v>14</v>
      </c>
      <c r="J50" s="37">
        <v>17</v>
      </c>
      <c r="K50" s="54">
        <v>18</v>
      </c>
      <c r="L50" s="54">
        <v>15</v>
      </c>
      <c r="M50" s="54">
        <v>12</v>
      </c>
      <c r="N50" s="54">
        <v>10</v>
      </c>
      <c r="O50" s="54">
        <v>8</v>
      </c>
      <c r="P50" s="54">
        <v>7</v>
      </c>
      <c r="Q50" s="54">
        <v>7</v>
      </c>
      <c r="R50" s="54">
        <f t="shared" si="2"/>
        <v>0</v>
      </c>
      <c r="S50" s="55">
        <f t="shared" si="3"/>
        <v>0</v>
      </c>
      <c r="T50" s="1"/>
      <c r="V50" s="236"/>
      <c r="W50" s="236"/>
      <c r="X50" s="236"/>
      <c r="Y50" s="236"/>
    </row>
    <row r="51" spans="1:256" s="51" customFormat="1" ht="14.1" customHeight="1" x14ac:dyDescent="0.25">
      <c r="A51" s="64">
        <v>52540</v>
      </c>
      <c r="B51" s="67" t="s">
        <v>127</v>
      </c>
      <c r="C51" s="66">
        <v>15</v>
      </c>
      <c r="D51" s="66">
        <v>17</v>
      </c>
      <c r="E51" s="66">
        <v>14</v>
      </c>
      <c r="F51" s="66">
        <v>14</v>
      </c>
      <c r="G51" s="66">
        <v>12</v>
      </c>
      <c r="H51" s="66">
        <v>8</v>
      </c>
      <c r="I51" s="66">
        <v>9</v>
      </c>
      <c r="J51" s="37">
        <v>24</v>
      </c>
      <c r="K51" s="54">
        <v>8</v>
      </c>
      <c r="L51" s="54">
        <v>10</v>
      </c>
      <c r="M51" s="54">
        <v>10</v>
      </c>
      <c r="N51" s="54">
        <v>10</v>
      </c>
      <c r="O51" s="54">
        <v>8</v>
      </c>
      <c r="P51" s="54">
        <v>6</v>
      </c>
      <c r="Q51" s="54">
        <v>6</v>
      </c>
      <c r="R51" s="54">
        <f t="shared" si="2"/>
        <v>0</v>
      </c>
      <c r="S51" s="55">
        <f t="shared" si="3"/>
        <v>0</v>
      </c>
      <c r="T51" s="1"/>
      <c r="V51" s="236"/>
      <c r="W51" s="236"/>
      <c r="X51" s="236"/>
      <c r="Y51" s="236"/>
    </row>
    <row r="52" spans="1:256" s="51" customFormat="1" ht="14.1" customHeight="1" x14ac:dyDescent="0.25">
      <c r="A52" s="64">
        <v>86137</v>
      </c>
      <c r="B52" s="67" t="s">
        <v>137</v>
      </c>
      <c r="C52" s="66"/>
      <c r="D52" s="66"/>
      <c r="E52" s="66"/>
      <c r="F52" s="66">
        <v>0</v>
      </c>
      <c r="G52" s="66">
        <v>11</v>
      </c>
      <c r="H52" s="66">
        <v>8</v>
      </c>
      <c r="I52" s="66">
        <v>13</v>
      </c>
      <c r="J52" s="37">
        <v>17</v>
      </c>
      <c r="K52" s="54">
        <v>12</v>
      </c>
      <c r="L52" s="54">
        <v>11</v>
      </c>
      <c r="M52" s="54">
        <v>13</v>
      </c>
      <c r="N52" s="54">
        <v>11</v>
      </c>
      <c r="O52" s="54">
        <v>11</v>
      </c>
      <c r="P52" s="54">
        <v>2</v>
      </c>
      <c r="Q52" s="54">
        <v>2</v>
      </c>
      <c r="R52" s="54">
        <f t="shared" si="2"/>
        <v>0</v>
      </c>
      <c r="S52" s="55">
        <f t="shared" si="3"/>
        <v>0</v>
      </c>
      <c r="T52" s="1"/>
      <c r="V52" s="236"/>
      <c r="W52" s="236"/>
      <c r="X52" s="236"/>
      <c r="Y52" s="236"/>
    </row>
    <row r="53" spans="1:256" s="51" customFormat="1" ht="14.1" customHeight="1" x14ac:dyDescent="0.25">
      <c r="A53" s="64">
        <v>26367</v>
      </c>
      <c r="B53" s="67" t="s">
        <v>101</v>
      </c>
      <c r="C53" s="66">
        <v>26</v>
      </c>
      <c r="D53" s="66">
        <v>26</v>
      </c>
      <c r="E53" s="66">
        <v>25</v>
      </c>
      <c r="F53" s="66">
        <v>23</v>
      </c>
      <c r="G53" s="66">
        <v>23</v>
      </c>
      <c r="H53" s="66">
        <v>23</v>
      </c>
      <c r="I53" s="66">
        <v>26</v>
      </c>
      <c r="J53" s="37">
        <v>15</v>
      </c>
      <c r="K53" s="54">
        <v>32</v>
      </c>
      <c r="L53" s="54">
        <v>33</v>
      </c>
      <c r="M53" s="54">
        <v>30</v>
      </c>
      <c r="N53" s="54">
        <v>31</v>
      </c>
      <c r="O53" s="54">
        <v>29</v>
      </c>
      <c r="P53" s="54">
        <v>31</v>
      </c>
      <c r="Q53" s="54">
        <v>30</v>
      </c>
      <c r="R53" s="54">
        <f t="shared" si="2"/>
        <v>-1</v>
      </c>
      <c r="S53" s="55">
        <f t="shared" si="3"/>
        <v>-3.2258064516129004E-2</v>
      </c>
      <c r="T53" s="1"/>
      <c r="V53" s="236"/>
      <c r="W53" s="236"/>
      <c r="X53" s="236"/>
      <c r="Y53" s="236"/>
    </row>
    <row r="54" spans="1:256" s="51" customFormat="1" ht="14.1" customHeight="1" x14ac:dyDescent="0.25">
      <c r="A54" s="64">
        <v>3162</v>
      </c>
      <c r="B54" s="65" t="s">
        <v>108</v>
      </c>
      <c r="C54" s="66">
        <v>22</v>
      </c>
      <c r="D54" s="66">
        <v>22</v>
      </c>
      <c r="E54" s="66">
        <v>21</v>
      </c>
      <c r="F54" s="66">
        <v>21</v>
      </c>
      <c r="G54" s="66">
        <v>23</v>
      </c>
      <c r="H54" s="66">
        <v>27</v>
      </c>
      <c r="I54" s="66">
        <v>20</v>
      </c>
      <c r="J54" s="37">
        <v>29</v>
      </c>
      <c r="K54" s="54">
        <v>31</v>
      </c>
      <c r="L54" s="54">
        <v>30</v>
      </c>
      <c r="M54" s="54">
        <v>28</v>
      </c>
      <c r="N54" s="54">
        <v>28</v>
      </c>
      <c r="O54" s="54">
        <v>27</v>
      </c>
      <c r="P54" s="54">
        <v>28</v>
      </c>
      <c r="Q54" s="54">
        <v>27</v>
      </c>
      <c r="R54" s="54">
        <f t="shared" si="2"/>
        <v>-1</v>
      </c>
      <c r="S54" s="55">
        <f t="shared" si="3"/>
        <v>-3.5714285714285698E-2</v>
      </c>
      <c r="T54" s="1"/>
      <c r="U54" s="1"/>
      <c r="V54" s="236"/>
      <c r="W54" s="236"/>
      <c r="X54" s="236"/>
      <c r="Y54" s="236"/>
    </row>
    <row r="55" spans="1:256" s="51" customFormat="1" ht="14.1" customHeight="1" x14ac:dyDescent="0.25">
      <c r="A55" s="64">
        <v>3157</v>
      </c>
      <c r="B55" s="65" t="s">
        <v>88</v>
      </c>
      <c r="C55" s="66">
        <v>32</v>
      </c>
      <c r="D55" s="66">
        <v>38</v>
      </c>
      <c r="E55" s="66">
        <v>34</v>
      </c>
      <c r="F55" s="66">
        <v>31</v>
      </c>
      <c r="G55" s="66">
        <v>28</v>
      </c>
      <c r="H55" s="66">
        <v>27</v>
      </c>
      <c r="I55" s="66">
        <v>33</v>
      </c>
      <c r="J55" s="37">
        <v>35</v>
      </c>
      <c r="K55" s="54">
        <v>24</v>
      </c>
      <c r="L55" s="54">
        <v>25</v>
      </c>
      <c r="M55" s="54">
        <v>27</v>
      </c>
      <c r="N55" s="54">
        <v>28</v>
      </c>
      <c r="O55" s="54">
        <v>28</v>
      </c>
      <c r="P55" s="54">
        <v>27</v>
      </c>
      <c r="Q55" s="54">
        <v>26</v>
      </c>
      <c r="R55" s="54">
        <f t="shared" si="2"/>
        <v>-1</v>
      </c>
      <c r="S55" s="55">
        <f t="shared" si="3"/>
        <v>-3.703703703703709E-2</v>
      </c>
      <c r="T55" s="1"/>
      <c r="V55" s="236"/>
      <c r="W55" s="236"/>
      <c r="X55" s="236"/>
      <c r="Y55" s="236"/>
    </row>
    <row r="56" spans="1:256" s="53" customFormat="1" ht="15" x14ac:dyDescent="0.25">
      <c r="A56" s="451">
        <v>3176</v>
      </c>
      <c r="B56" s="452" t="s">
        <v>112</v>
      </c>
      <c r="C56" s="74">
        <v>36</v>
      </c>
      <c r="D56" s="74">
        <v>35</v>
      </c>
      <c r="E56" s="74">
        <v>28</v>
      </c>
      <c r="F56" s="74">
        <v>25</v>
      </c>
      <c r="G56" s="74">
        <v>24</v>
      </c>
      <c r="H56" s="74">
        <v>19</v>
      </c>
      <c r="I56" s="74">
        <v>16</v>
      </c>
      <c r="J56" s="36">
        <v>18</v>
      </c>
      <c r="K56" s="54">
        <v>17</v>
      </c>
      <c r="L56" s="54">
        <v>18</v>
      </c>
      <c r="M56" s="54">
        <v>14</v>
      </c>
      <c r="N56" s="54">
        <v>15</v>
      </c>
      <c r="O56" s="54">
        <v>13</v>
      </c>
      <c r="P56" s="54">
        <v>10</v>
      </c>
      <c r="Q56" s="54">
        <v>9</v>
      </c>
      <c r="R56" s="54">
        <f t="shared" si="2"/>
        <v>-1</v>
      </c>
      <c r="S56" s="55">
        <f t="shared" si="3"/>
        <v>-9.9999999999999978E-2</v>
      </c>
      <c r="T56" s="1"/>
      <c r="U56" s="51"/>
    </row>
    <row r="57" spans="1:256" s="53" customFormat="1" ht="15" x14ac:dyDescent="0.25">
      <c r="A57" s="201">
        <v>89673</v>
      </c>
      <c r="B57" s="65" t="s">
        <v>139</v>
      </c>
      <c r="C57" s="74"/>
      <c r="D57" s="74"/>
      <c r="E57" s="74"/>
      <c r="F57" s="74"/>
      <c r="G57" s="74"/>
      <c r="H57" s="74"/>
      <c r="I57" s="74">
        <v>0</v>
      </c>
      <c r="J57" s="36">
        <v>23</v>
      </c>
      <c r="K57" s="54">
        <v>20</v>
      </c>
      <c r="L57" s="54">
        <v>5</v>
      </c>
      <c r="M57" s="54">
        <v>9</v>
      </c>
      <c r="N57" s="54">
        <v>13</v>
      </c>
      <c r="O57" s="54">
        <v>10</v>
      </c>
      <c r="P57" s="54">
        <v>7</v>
      </c>
      <c r="Q57" s="54">
        <v>6</v>
      </c>
      <c r="R57" s="54">
        <f t="shared" si="2"/>
        <v>-1</v>
      </c>
      <c r="S57" s="55">
        <f t="shared" si="3"/>
        <v>-0.1428571428571429</v>
      </c>
      <c r="T57" s="1"/>
      <c r="U57" s="51"/>
    </row>
    <row r="58" spans="1:256" s="53" customFormat="1" ht="15" x14ac:dyDescent="0.25">
      <c r="A58" s="201">
        <v>3154</v>
      </c>
      <c r="B58" s="65" t="s">
        <v>1419</v>
      </c>
      <c r="C58" s="74">
        <v>61</v>
      </c>
      <c r="D58" s="74">
        <v>61</v>
      </c>
      <c r="E58" s="74">
        <v>58</v>
      </c>
      <c r="F58" s="74">
        <v>54</v>
      </c>
      <c r="G58" s="74">
        <v>53</v>
      </c>
      <c r="H58" s="74">
        <v>58</v>
      </c>
      <c r="I58" s="74">
        <v>52</v>
      </c>
      <c r="J58" s="36">
        <v>45</v>
      </c>
      <c r="K58" s="54">
        <v>37</v>
      </c>
      <c r="L58" s="54">
        <v>41</v>
      </c>
      <c r="M58" s="54">
        <v>41</v>
      </c>
      <c r="N58" s="54">
        <v>34</v>
      </c>
      <c r="O58" s="54">
        <v>54</v>
      </c>
      <c r="P58" s="54">
        <v>46</v>
      </c>
      <c r="Q58" s="54">
        <v>31</v>
      </c>
      <c r="R58" s="54">
        <f t="shared" si="2"/>
        <v>-15</v>
      </c>
      <c r="S58" s="55">
        <f t="shared" si="3"/>
        <v>-0.32608695652173914</v>
      </c>
      <c r="T58" s="1"/>
      <c r="U58" s="51"/>
    </row>
    <row r="59" spans="1:256" ht="14.45" customHeight="1" x14ac:dyDescent="0.25">
      <c r="A59" s="201"/>
      <c r="C59" s="74"/>
      <c r="D59" s="74"/>
      <c r="E59" s="74"/>
      <c r="F59" s="74"/>
      <c r="G59" s="74"/>
      <c r="H59" s="74"/>
      <c r="I59" s="74"/>
      <c r="J59" s="36"/>
      <c r="K59" s="54"/>
      <c r="L59" s="54"/>
      <c r="M59" s="54"/>
      <c r="N59" s="54"/>
      <c r="O59" s="54"/>
      <c r="P59" s="54"/>
      <c r="Q59" s="54"/>
      <c r="R59" s="54"/>
      <c r="S59" s="55"/>
      <c r="T59" s="278"/>
      <c r="U59" s="203"/>
      <c r="V59" s="203"/>
      <c r="W59" s="202"/>
      <c r="X59" s="203"/>
      <c r="Y59" s="202"/>
      <c r="Z59" s="203"/>
      <c r="AA59" s="202"/>
      <c r="AB59" s="203"/>
      <c r="AC59" s="202"/>
      <c r="AD59" s="203"/>
      <c r="AE59" s="202"/>
      <c r="AF59" s="203"/>
      <c r="AG59" s="202"/>
      <c r="AH59" s="203"/>
      <c r="AI59" s="202"/>
      <c r="AJ59" s="203"/>
      <c r="AK59" s="202"/>
      <c r="AL59" s="203"/>
      <c r="AM59" s="202"/>
      <c r="AN59" s="203"/>
      <c r="AO59" s="202"/>
      <c r="AP59" s="203"/>
      <c r="AQ59" s="202"/>
      <c r="AR59" s="203"/>
      <c r="AS59" s="202"/>
      <c r="AT59" s="203"/>
      <c r="AU59" s="202"/>
      <c r="AV59" s="203"/>
      <c r="AW59" s="202"/>
      <c r="AX59" s="203"/>
      <c r="AY59" s="202"/>
      <c r="AZ59" s="203"/>
      <c r="BA59" s="202"/>
      <c r="BB59" s="203"/>
      <c r="BC59" s="202"/>
      <c r="BD59" s="203"/>
      <c r="BE59" s="202"/>
      <c r="BF59" s="203"/>
      <c r="BG59" s="202"/>
      <c r="BH59" s="203"/>
      <c r="BI59" s="202"/>
      <c r="BJ59" s="203"/>
      <c r="BK59" s="202"/>
      <c r="BL59" s="203"/>
      <c r="BM59" s="202"/>
      <c r="BN59" s="203"/>
      <c r="BO59" s="202"/>
      <c r="BP59" s="203"/>
      <c r="BQ59" s="202"/>
      <c r="BR59" s="203"/>
      <c r="BS59" s="202"/>
      <c r="BT59" s="203"/>
      <c r="BU59" s="202"/>
      <c r="BV59" s="203"/>
      <c r="BW59" s="202"/>
      <c r="BX59" s="203"/>
      <c r="BY59" s="202"/>
      <c r="BZ59" s="203"/>
      <c r="CA59" s="202"/>
      <c r="CB59" s="203"/>
      <c r="CC59" s="202"/>
      <c r="CD59" s="203"/>
      <c r="CE59" s="202"/>
      <c r="CF59" s="203"/>
      <c r="CG59" s="202"/>
      <c r="CH59" s="203"/>
      <c r="CI59" s="202"/>
      <c r="CJ59" s="203"/>
      <c r="CK59" s="202"/>
      <c r="CL59" s="203"/>
      <c r="CM59" s="202"/>
      <c r="CN59" s="203"/>
      <c r="CO59" s="202"/>
      <c r="CP59" s="203"/>
      <c r="CQ59" s="202"/>
      <c r="CR59" s="203"/>
      <c r="CS59" s="202"/>
      <c r="CT59" s="203"/>
      <c r="CU59" s="202"/>
      <c r="CV59" s="203"/>
      <c r="CW59" s="202"/>
      <c r="CX59" s="203"/>
      <c r="CY59" s="202"/>
      <c r="CZ59" s="203"/>
      <c r="DA59" s="202"/>
      <c r="DB59" s="203"/>
      <c r="DC59" s="202"/>
      <c r="DD59" s="203"/>
      <c r="DE59" s="202"/>
      <c r="DF59" s="203"/>
      <c r="DG59" s="202"/>
      <c r="DH59" s="203"/>
      <c r="DI59" s="202"/>
      <c r="DJ59" s="203"/>
      <c r="DK59" s="202"/>
      <c r="DL59" s="203"/>
      <c r="DM59" s="202"/>
      <c r="DN59" s="203"/>
      <c r="DO59" s="202"/>
      <c r="DP59" s="203"/>
      <c r="DQ59" s="202"/>
      <c r="DR59" s="203"/>
      <c r="DS59" s="202"/>
      <c r="DT59" s="203"/>
      <c r="DU59" s="202"/>
      <c r="DV59" s="203"/>
      <c r="DW59" s="202"/>
      <c r="DX59" s="203"/>
      <c r="DY59" s="202"/>
      <c r="DZ59" s="203"/>
      <c r="EA59" s="202"/>
      <c r="EB59" s="203"/>
      <c r="EC59" s="202"/>
      <c r="ED59" s="203"/>
      <c r="EE59" s="202"/>
      <c r="EF59" s="203"/>
      <c r="EG59" s="202"/>
      <c r="EH59" s="203"/>
      <c r="EI59" s="202"/>
      <c r="EJ59" s="203"/>
      <c r="EK59" s="202"/>
      <c r="EL59" s="203"/>
      <c r="EM59" s="202"/>
      <c r="EN59" s="203"/>
      <c r="EO59" s="202"/>
      <c r="EP59" s="203"/>
      <c r="EQ59" s="202"/>
      <c r="ER59" s="203"/>
      <c r="ES59" s="202"/>
      <c r="ET59" s="203"/>
      <c r="EU59" s="202"/>
      <c r="EV59" s="203"/>
      <c r="EW59" s="202"/>
      <c r="EX59" s="203"/>
      <c r="EY59" s="202"/>
      <c r="EZ59" s="203"/>
      <c r="FA59" s="202"/>
      <c r="FB59" s="203"/>
      <c r="FC59" s="202"/>
      <c r="FD59" s="203"/>
      <c r="FE59" s="202"/>
      <c r="FF59" s="203"/>
      <c r="FG59" s="202"/>
      <c r="FH59" s="203"/>
      <c r="FI59" s="202"/>
      <c r="FJ59" s="203"/>
      <c r="FK59" s="202"/>
      <c r="FL59" s="203"/>
      <c r="FM59" s="202"/>
      <c r="FN59" s="203"/>
      <c r="FO59" s="202"/>
      <c r="FP59" s="203"/>
      <c r="FQ59" s="202"/>
      <c r="FR59" s="203"/>
      <c r="FS59" s="202"/>
      <c r="FT59" s="203"/>
      <c r="FU59" s="202"/>
      <c r="FV59" s="203"/>
      <c r="FW59" s="202"/>
      <c r="FX59" s="203"/>
      <c r="FY59" s="202"/>
      <c r="FZ59" s="203"/>
      <c r="GA59" s="202"/>
      <c r="GB59" s="203"/>
      <c r="GC59" s="202"/>
      <c r="GD59" s="203"/>
      <c r="GE59" s="202"/>
      <c r="GF59" s="203"/>
      <c r="GG59" s="202"/>
      <c r="GH59" s="203"/>
      <c r="GI59" s="202"/>
      <c r="GJ59" s="203"/>
      <c r="GK59" s="202"/>
      <c r="GL59" s="203"/>
      <c r="GM59" s="202"/>
      <c r="GN59" s="203"/>
      <c r="GO59" s="202"/>
      <c r="GP59" s="203"/>
      <c r="GQ59" s="202"/>
      <c r="GR59" s="203"/>
      <c r="GS59" s="202"/>
      <c r="GT59" s="203"/>
      <c r="GU59" s="202"/>
      <c r="GV59" s="203"/>
      <c r="GW59" s="202"/>
      <c r="GX59" s="203"/>
      <c r="GY59" s="202"/>
      <c r="GZ59" s="203"/>
      <c r="HA59" s="202"/>
      <c r="HB59" s="203"/>
      <c r="HC59" s="202"/>
      <c r="HD59" s="203"/>
      <c r="HE59" s="202"/>
      <c r="HF59" s="203"/>
      <c r="HG59" s="202"/>
      <c r="HH59" s="203"/>
      <c r="HI59" s="202"/>
      <c r="HJ59" s="203"/>
      <c r="HK59" s="202"/>
      <c r="HL59" s="203"/>
      <c r="HM59" s="202"/>
      <c r="HN59" s="203"/>
      <c r="HO59" s="202"/>
      <c r="HP59" s="203"/>
      <c r="HQ59" s="202"/>
      <c r="HR59" s="203"/>
      <c r="HS59" s="202"/>
      <c r="HT59" s="203"/>
      <c r="HU59" s="202"/>
      <c r="HV59" s="203"/>
      <c r="HW59" s="202"/>
      <c r="HX59" s="203"/>
      <c r="HY59" s="202"/>
      <c r="HZ59" s="203"/>
      <c r="IA59" s="202"/>
      <c r="IB59" s="203"/>
      <c r="IC59" s="202"/>
      <c r="ID59" s="203"/>
      <c r="IE59" s="202"/>
      <c r="IF59" s="203"/>
      <c r="IG59" s="202"/>
      <c r="IH59" s="203"/>
      <c r="II59" s="202"/>
      <c r="IJ59" s="203"/>
      <c r="IK59" s="202"/>
      <c r="IL59" s="203"/>
      <c r="IM59" s="202"/>
      <c r="IN59" s="203"/>
      <c r="IO59" s="202"/>
      <c r="IP59" s="203"/>
      <c r="IQ59" s="202"/>
      <c r="IR59" s="203"/>
      <c r="IS59" s="202"/>
      <c r="IT59" s="203"/>
      <c r="IU59" s="202"/>
      <c r="IV59" s="203"/>
    </row>
    <row r="60" spans="1:256" ht="14.45" customHeight="1" x14ac:dyDescent="0.25">
      <c r="A60" s="201"/>
      <c r="C60" s="74"/>
      <c r="D60" s="74"/>
      <c r="E60" s="74"/>
      <c r="F60" s="74"/>
      <c r="G60" s="74"/>
      <c r="H60" s="74"/>
      <c r="I60" s="74"/>
      <c r="J60" s="36"/>
      <c r="K60" s="54"/>
      <c r="L60" s="54"/>
      <c r="M60" s="54"/>
      <c r="N60" s="54"/>
      <c r="O60" s="54"/>
      <c r="P60" s="54"/>
      <c r="Q60" s="54"/>
      <c r="R60" s="54"/>
      <c r="S60" s="55"/>
      <c r="T60" s="278"/>
      <c r="U60" s="203"/>
      <c r="V60" s="203"/>
      <c r="W60" s="202"/>
      <c r="X60" s="203"/>
      <c r="Y60" s="202"/>
      <c r="Z60" s="203"/>
      <c r="AA60" s="202"/>
      <c r="AB60" s="203"/>
      <c r="AC60" s="202"/>
      <c r="AD60" s="203"/>
      <c r="AE60" s="202"/>
      <c r="AF60" s="203"/>
      <c r="AG60" s="202"/>
      <c r="AH60" s="203"/>
      <c r="AI60" s="202"/>
      <c r="AJ60" s="203"/>
      <c r="AK60" s="202"/>
      <c r="AL60" s="203"/>
      <c r="AM60" s="202"/>
      <c r="AN60" s="203"/>
      <c r="AO60" s="202"/>
      <c r="AP60" s="203"/>
      <c r="AQ60" s="202"/>
      <c r="AR60" s="203"/>
      <c r="AS60" s="202"/>
      <c r="AT60" s="203"/>
      <c r="AU60" s="202"/>
      <c r="AV60" s="203"/>
      <c r="AW60" s="202"/>
      <c r="AX60" s="203"/>
      <c r="AY60" s="202"/>
      <c r="AZ60" s="203"/>
      <c r="BA60" s="202"/>
      <c r="BB60" s="203"/>
      <c r="BC60" s="202"/>
      <c r="BD60" s="203"/>
      <c r="BE60" s="202"/>
      <c r="BF60" s="203"/>
      <c r="BG60" s="202"/>
      <c r="BH60" s="203"/>
      <c r="BI60" s="202"/>
      <c r="BJ60" s="203"/>
      <c r="BK60" s="202"/>
      <c r="BL60" s="203"/>
      <c r="BM60" s="202"/>
      <c r="BN60" s="203"/>
      <c r="BO60" s="202"/>
      <c r="BP60" s="203"/>
      <c r="BQ60" s="202"/>
      <c r="BR60" s="203"/>
      <c r="BS60" s="202"/>
      <c r="BT60" s="203"/>
      <c r="BU60" s="202"/>
      <c r="BV60" s="203"/>
      <c r="BW60" s="202"/>
      <c r="BX60" s="203"/>
      <c r="BY60" s="202"/>
      <c r="BZ60" s="203"/>
      <c r="CA60" s="202"/>
      <c r="CB60" s="203"/>
      <c r="CC60" s="202"/>
      <c r="CD60" s="203"/>
      <c r="CE60" s="202"/>
      <c r="CF60" s="203"/>
      <c r="CG60" s="202"/>
      <c r="CH60" s="203"/>
      <c r="CI60" s="202"/>
      <c r="CJ60" s="203"/>
      <c r="CK60" s="202"/>
      <c r="CL60" s="203"/>
      <c r="CM60" s="202"/>
      <c r="CN60" s="203"/>
      <c r="CO60" s="202"/>
      <c r="CP60" s="203"/>
      <c r="CQ60" s="202"/>
      <c r="CR60" s="203"/>
      <c r="CS60" s="202"/>
      <c r="CT60" s="203"/>
      <c r="CU60" s="202"/>
      <c r="CV60" s="203"/>
      <c r="CW60" s="202"/>
      <c r="CX60" s="203"/>
      <c r="CY60" s="202"/>
      <c r="CZ60" s="203"/>
      <c r="DA60" s="202"/>
      <c r="DB60" s="203"/>
      <c r="DC60" s="202"/>
      <c r="DD60" s="203"/>
      <c r="DE60" s="202"/>
      <c r="DF60" s="203"/>
      <c r="DG60" s="202"/>
      <c r="DH60" s="203"/>
      <c r="DI60" s="202"/>
      <c r="DJ60" s="203"/>
      <c r="DK60" s="202"/>
      <c r="DL60" s="203"/>
      <c r="DM60" s="202"/>
      <c r="DN60" s="203"/>
      <c r="DO60" s="202"/>
      <c r="DP60" s="203"/>
      <c r="DQ60" s="202"/>
      <c r="DR60" s="203"/>
      <c r="DS60" s="202"/>
      <c r="DT60" s="203"/>
      <c r="DU60" s="202"/>
      <c r="DV60" s="203"/>
      <c r="DW60" s="202"/>
      <c r="DX60" s="203"/>
      <c r="DY60" s="202"/>
      <c r="DZ60" s="203"/>
      <c r="EA60" s="202"/>
      <c r="EB60" s="203"/>
      <c r="EC60" s="202"/>
      <c r="ED60" s="203"/>
      <c r="EE60" s="202"/>
      <c r="EF60" s="203"/>
      <c r="EG60" s="202"/>
      <c r="EH60" s="203"/>
      <c r="EI60" s="202"/>
      <c r="EJ60" s="203"/>
      <c r="EK60" s="202"/>
      <c r="EL60" s="203"/>
      <c r="EM60" s="202"/>
      <c r="EN60" s="203"/>
      <c r="EO60" s="202"/>
      <c r="EP60" s="203"/>
      <c r="EQ60" s="202"/>
      <c r="ER60" s="203"/>
      <c r="ES60" s="202"/>
      <c r="ET60" s="203"/>
      <c r="EU60" s="202"/>
      <c r="EV60" s="203"/>
      <c r="EW60" s="202"/>
      <c r="EX60" s="203"/>
      <c r="EY60" s="202"/>
      <c r="EZ60" s="203"/>
      <c r="FA60" s="202"/>
      <c r="FB60" s="203"/>
      <c r="FC60" s="202"/>
      <c r="FD60" s="203"/>
      <c r="FE60" s="202"/>
      <c r="FF60" s="203"/>
      <c r="FG60" s="202"/>
      <c r="FH60" s="203"/>
      <c r="FI60" s="202"/>
      <c r="FJ60" s="203"/>
      <c r="FK60" s="202"/>
      <c r="FL60" s="203"/>
      <c r="FM60" s="202"/>
      <c r="FN60" s="203"/>
      <c r="FO60" s="202"/>
      <c r="FP60" s="203"/>
      <c r="FQ60" s="202"/>
      <c r="FR60" s="203"/>
      <c r="FS60" s="202"/>
      <c r="FT60" s="203"/>
      <c r="FU60" s="202"/>
      <c r="FV60" s="203"/>
      <c r="FW60" s="202"/>
      <c r="FX60" s="203"/>
      <c r="FY60" s="202"/>
      <c r="FZ60" s="203"/>
      <c r="GA60" s="202"/>
      <c r="GB60" s="203"/>
      <c r="GC60" s="202"/>
      <c r="GD60" s="203"/>
      <c r="GE60" s="202"/>
      <c r="GF60" s="203"/>
      <c r="GG60" s="202"/>
      <c r="GH60" s="203"/>
      <c r="GI60" s="202"/>
      <c r="GJ60" s="203"/>
      <c r="GK60" s="202"/>
      <c r="GL60" s="203"/>
      <c r="GM60" s="202"/>
      <c r="GN60" s="203"/>
      <c r="GO60" s="202"/>
      <c r="GP60" s="203"/>
      <c r="GQ60" s="202"/>
      <c r="GR60" s="203"/>
      <c r="GS60" s="202"/>
      <c r="GT60" s="203"/>
      <c r="GU60" s="202"/>
      <c r="GV60" s="203"/>
      <c r="GW60" s="202"/>
      <c r="GX60" s="203"/>
      <c r="GY60" s="202"/>
      <c r="GZ60" s="203"/>
      <c r="HA60" s="202"/>
      <c r="HB60" s="203"/>
      <c r="HC60" s="202"/>
      <c r="HD60" s="203"/>
      <c r="HE60" s="202"/>
      <c r="HF60" s="203"/>
      <c r="HG60" s="202"/>
      <c r="HH60" s="203"/>
      <c r="HI60" s="202"/>
      <c r="HJ60" s="203"/>
      <c r="HK60" s="202"/>
      <c r="HL60" s="203"/>
      <c r="HM60" s="202"/>
      <c r="HN60" s="203"/>
      <c r="HO60" s="202"/>
      <c r="HP60" s="203"/>
      <c r="HQ60" s="202"/>
      <c r="HR60" s="203"/>
      <c r="HS60" s="202"/>
      <c r="HT60" s="203"/>
      <c r="HU60" s="202"/>
      <c r="HV60" s="203"/>
      <c r="HW60" s="202"/>
      <c r="HX60" s="203"/>
      <c r="HY60" s="202"/>
      <c r="HZ60" s="203"/>
      <c r="IA60" s="202"/>
      <c r="IB60" s="203"/>
      <c r="IC60" s="202"/>
      <c r="ID60" s="203"/>
      <c r="IE60" s="202"/>
      <c r="IF60" s="203"/>
      <c r="IG60" s="202"/>
      <c r="IH60" s="203"/>
      <c r="II60" s="202"/>
      <c r="IJ60" s="203"/>
      <c r="IK60" s="202"/>
      <c r="IL60" s="203"/>
      <c r="IM60" s="202"/>
      <c r="IN60" s="203"/>
      <c r="IO60" s="202"/>
      <c r="IP60" s="203"/>
      <c r="IQ60" s="202"/>
      <c r="IR60" s="203"/>
      <c r="IS60" s="202"/>
      <c r="IT60" s="203"/>
      <c r="IU60" s="202"/>
      <c r="IV60" s="203"/>
    </row>
    <row r="61" spans="1:256" ht="14.45" customHeight="1" x14ac:dyDescent="0.25">
      <c r="A61" s="201"/>
      <c r="C61" s="74"/>
      <c r="D61" s="74"/>
      <c r="E61" s="74"/>
      <c r="F61" s="74"/>
      <c r="G61" s="74"/>
      <c r="H61" s="74"/>
      <c r="I61" s="74"/>
      <c r="J61" s="36"/>
      <c r="K61" s="54"/>
      <c r="L61" s="54"/>
      <c r="M61" s="54"/>
      <c r="N61" s="54"/>
      <c r="O61" s="54"/>
      <c r="P61" s="54"/>
      <c r="Q61" s="54"/>
      <c r="R61" s="54"/>
      <c r="S61" s="55"/>
      <c r="T61" s="278"/>
      <c r="U61" s="203"/>
      <c r="V61" s="203"/>
      <c r="W61" s="202"/>
      <c r="X61" s="203"/>
      <c r="Y61" s="202"/>
      <c r="Z61" s="203"/>
      <c r="AA61" s="202"/>
      <c r="AB61" s="203"/>
      <c r="AC61" s="202"/>
      <c r="AD61" s="203"/>
      <c r="AE61" s="202"/>
      <c r="AF61" s="203"/>
      <c r="AG61" s="202"/>
      <c r="AH61" s="203"/>
      <c r="AI61" s="202"/>
      <c r="AJ61" s="203"/>
      <c r="AK61" s="202"/>
      <c r="AL61" s="203"/>
      <c r="AM61" s="202"/>
      <c r="AN61" s="203"/>
      <c r="AO61" s="202"/>
      <c r="AP61" s="203"/>
      <c r="AQ61" s="202"/>
      <c r="AR61" s="203"/>
      <c r="AS61" s="202"/>
      <c r="AT61" s="203"/>
      <c r="AU61" s="202"/>
      <c r="AV61" s="203"/>
      <c r="AW61" s="202"/>
      <c r="AX61" s="203"/>
      <c r="AY61" s="202"/>
      <c r="AZ61" s="203"/>
      <c r="BA61" s="202"/>
      <c r="BB61" s="203"/>
      <c r="BC61" s="202"/>
      <c r="BD61" s="203"/>
      <c r="BE61" s="202"/>
      <c r="BF61" s="203"/>
      <c r="BG61" s="202"/>
      <c r="BH61" s="203"/>
      <c r="BI61" s="202"/>
      <c r="BJ61" s="203"/>
      <c r="BK61" s="202"/>
      <c r="BL61" s="203"/>
      <c r="BM61" s="202"/>
      <c r="BN61" s="203"/>
      <c r="BO61" s="202"/>
      <c r="BP61" s="203"/>
      <c r="BQ61" s="202"/>
      <c r="BR61" s="203"/>
      <c r="BS61" s="202"/>
      <c r="BT61" s="203"/>
      <c r="BU61" s="202"/>
      <c r="BV61" s="203"/>
      <c r="BW61" s="202"/>
      <c r="BX61" s="203"/>
      <c r="BY61" s="202"/>
      <c r="BZ61" s="203"/>
      <c r="CA61" s="202"/>
      <c r="CB61" s="203"/>
      <c r="CC61" s="202"/>
      <c r="CD61" s="203"/>
      <c r="CE61" s="202"/>
      <c r="CF61" s="203"/>
      <c r="CG61" s="202"/>
      <c r="CH61" s="203"/>
      <c r="CI61" s="202"/>
      <c r="CJ61" s="203"/>
      <c r="CK61" s="202"/>
      <c r="CL61" s="203"/>
      <c r="CM61" s="202"/>
      <c r="CN61" s="203"/>
      <c r="CO61" s="202"/>
      <c r="CP61" s="203"/>
      <c r="CQ61" s="202"/>
      <c r="CR61" s="203"/>
      <c r="CS61" s="202"/>
      <c r="CT61" s="203"/>
      <c r="CU61" s="202"/>
      <c r="CV61" s="203"/>
      <c r="CW61" s="202"/>
      <c r="CX61" s="203"/>
      <c r="CY61" s="202"/>
      <c r="CZ61" s="203"/>
      <c r="DA61" s="202"/>
      <c r="DB61" s="203"/>
      <c r="DC61" s="202"/>
      <c r="DD61" s="203"/>
      <c r="DE61" s="202"/>
      <c r="DF61" s="203"/>
      <c r="DG61" s="202"/>
      <c r="DH61" s="203"/>
      <c r="DI61" s="202"/>
      <c r="DJ61" s="203"/>
      <c r="DK61" s="202"/>
      <c r="DL61" s="203"/>
      <c r="DM61" s="202"/>
      <c r="DN61" s="203"/>
      <c r="DO61" s="202"/>
      <c r="DP61" s="203"/>
      <c r="DQ61" s="202"/>
      <c r="DR61" s="203"/>
      <c r="DS61" s="202"/>
      <c r="DT61" s="203"/>
      <c r="DU61" s="202"/>
      <c r="DV61" s="203"/>
      <c r="DW61" s="202"/>
      <c r="DX61" s="203"/>
      <c r="DY61" s="202"/>
      <c r="DZ61" s="203"/>
      <c r="EA61" s="202"/>
      <c r="EB61" s="203"/>
      <c r="EC61" s="202"/>
      <c r="ED61" s="203"/>
      <c r="EE61" s="202"/>
      <c r="EF61" s="203"/>
      <c r="EG61" s="202"/>
      <c r="EH61" s="203"/>
      <c r="EI61" s="202"/>
      <c r="EJ61" s="203"/>
      <c r="EK61" s="202"/>
      <c r="EL61" s="203"/>
      <c r="EM61" s="202"/>
      <c r="EN61" s="203"/>
      <c r="EO61" s="202"/>
      <c r="EP61" s="203"/>
      <c r="EQ61" s="202"/>
      <c r="ER61" s="203"/>
      <c r="ES61" s="202"/>
      <c r="ET61" s="203"/>
      <c r="EU61" s="202"/>
      <c r="EV61" s="203"/>
      <c r="EW61" s="202"/>
      <c r="EX61" s="203"/>
      <c r="EY61" s="202"/>
      <c r="EZ61" s="203"/>
      <c r="FA61" s="202"/>
      <c r="FB61" s="203"/>
      <c r="FC61" s="202"/>
      <c r="FD61" s="203"/>
      <c r="FE61" s="202"/>
      <c r="FF61" s="203"/>
      <c r="FG61" s="202"/>
      <c r="FH61" s="203"/>
      <c r="FI61" s="202"/>
      <c r="FJ61" s="203"/>
      <c r="FK61" s="202"/>
      <c r="FL61" s="203"/>
      <c r="FM61" s="202"/>
      <c r="FN61" s="203"/>
      <c r="FO61" s="202"/>
      <c r="FP61" s="203"/>
      <c r="FQ61" s="202"/>
      <c r="FR61" s="203"/>
      <c r="FS61" s="202"/>
      <c r="FT61" s="203"/>
      <c r="FU61" s="202"/>
      <c r="FV61" s="203"/>
      <c r="FW61" s="202"/>
      <c r="FX61" s="203"/>
      <c r="FY61" s="202"/>
      <c r="FZ61" s="203"/>
      <c r="GA61" s="202"/>
      <c r="GB61" s="203"/>
      <c r="GC61" s="202"/>
      <c r="GD61" s="203"/>
      <c r="GE61" s="202"/>
      <c r="GF61" s="203"/>
      <c r="GG61" s="202"/>
      <c r="GH61" s="203"/>
      <c r="GI61" s="202"/>
      <c r="GJ61" s="203"/>
      <c r="GK61" s="202"/>
      <c r="GL61" s="203"/>
      <c r="GM61" s="202"/>
      <c r="GN61" s="203"/>
      <c r="GO61" s="202"/>
      <c r="GP61" s="203"/>
      <c r="GQ61" s="202"/>
      <c r="GR61" s="203"/>
      <c r="GS61" s="202"/>
      <c r="GT61" s="203"/>
      <c r="GU61" s="202"/>
      <c r="GV61" s="203"/>
      <c r="GW61" s="202"/>
      <c r="GX61" s="203"/>
      <c r="GY61" s="202"/>
      <c r="GZ61" s="203"/>
      <c r="HA61" s="202"/>
      <c r="HB61" s="203"/>
      <c r="HC61" s="202"/>
      <c r="HD61" s="203"/>
      <c r="HE61" s="202"/>
      <c r="HF61" s="203"/>
      <c r="HG61" s="202"/>
      <c r="HH61" s="203"/>
      <c r="HI61" s="202"/>
      <c r="HJ61" s="203"/>
      <c r="HK61" s="202"/>
      <c r="HL61" s="203"/>
      <c r="HM61" s="202"/>
      <c r="HN61" s="203"/>
      <c r="HO61" s="202"/>
      <c r="HP61" s="203"/>
      <c r="HQ61" s="202"/>
      <c r="HR61" s="203"/>
      <c r="HS61" s="202"/>
      <c r="HT61" s="203"/>
      <c r="HU61" s="202"/>
      <c r="HV61" s="203"/>
      <c r="HW61" s="202"/>
      <c r="HX61" s="203"/>
      <c r="HY61" s="202"/>
      <c r="HZ61" s="203"/>
      <c r="IA61" s="202"/>
      <c r="IB61" s="203"/>
      <c r="IC61" s="202"/>
      <c r="ID61" s="203"/>
      <c r="IE61" s="202"/>
      <c r="IF61" s="203"/>
      <c r="IG61" s="202"/>
      <c r="IH61" s="203"/>
      <c r="II61" s="202"/>
      <c r="IJ61" s="203"/>
      <c r="IK61" s="202"/>
      <c r="IL61" s="203"/>
      <c r="IM61" s="202"/>
      <c r="IN61" s="203"/>
      <c r="IO61" s="202"/>
      <c r="IP61" s="203"/>
      <c r="IQ61" s="202"/>
      <c r="IR61" s="203"/>
      <c r="IS61" s="202"/>
      <c r="IT61" s="203"/>
      <c r="IU61" s="202"/>
      <c r="IV61" s="203"/>
    </row>
    <row r="62" spans="1:256" ht="14.45" customHeight="1" x14ac:dyDescent="0.25">
      <c r="A62" s="72"/>
      <c r="B62" s="73" t="s">
        <v>1071</v>
      </c>
      <c r="C62" s="66"/>
      <c r="D62" s="66"/>
      <c r="E62" s="66"/>
      <c r="F62" s="66"/>
      <c r="G62" s="66"/>
      <c r="H62" s="66"/>
      <c r="I62" s="66"/>
      <c r="J62" s="74"/>
      <c r="K62" s="74"/>
      <c r="L62" s="75"/>
      <c r="M62" s="75"/>
      <c r="N62" s="75"/>
      <c r="O62" s="75"/>
      <c r="P62" s="75"/>
      <c r="Q62" s="75"/>
      <c r="R62" s="54"/>
      <c r="S62" s="55"/>
      <c r="T62" s="1"/>
      <c r="U62" s="203"/>
      <c r="V62" s="203"/>
      <c r="W62" s="202"/>
      <c r="X62" s="203"/>
      <c r="Y62" s="202"/>
      <c r="Z62" s="203"/>
      <c r="AA62" s="202"/>
      <c r="AB62" s="203"/>
      <c r="AC62" s="202"/>
      <c r="AD62" s="203"/>
      <c r="AE62" s="202"/>
      <c r="AF62" s="203"/>
      <c r="AG62" s="202"/>
      <c r="AH62" s="203"/>
      <c r="AI62" s="202"/>
      <c r="AJ62" s="203"/>
      <c r="AK62" s="202"/>
      <c r="AL62" s="203"/>
      <c r="AM62" s="202"/>
      <c r="AN62" s="203"/>
      <c r="AO62" s="202"/>
      <c r="AP62" s="203"/>
      <c r="AQ62" s="202"/>
      <c r="AR62" s="203"/>
      <c r="AS62" s="202"/>
      <c r="AT62" s="203"/>
      <c r="AU62" s="202"/>
      <c r="AV62" s="203"/>
      <c r="AW62" s="202"/>
      <c r="AX62" s="203"/>
      <c r="AY62" s="202"/>
      <c r="AZ62" s="203"/>
      <c r="BA62" s="202"/>
      <c r="BB62" s="203"/>
      <c r="BC62" s="202"/>
      <c r="BD62" s="203"/>
      <c r="BE62" s="202"/>
      <c r="BF62" s="203"/>
      <c r="BG62" s="202"/>
      <c r="BH62" s="203"/>
      <c r="BI62" s="202"/>
      <c r="BJ62" s="203"/>
      <c r="BK62" s="202"/>
      <c r="BL62" s="203"/>
      <c r="BM62" s="202"/>
      <c r="BN62" s="203"/>
      <c r="BO62" s="202"/>
      <c r="BP62" s="203"/>
      <c r="BQ62" s="202"/>
      <c r="BR62" s="203"/>
      <c r="BS62" s="202"/>
      <c r="BT62" s="203"/>
      <c r="BU62" s="202"/>
      <c r="BV62" s="203"/>
      <c r="BW62" s="202"/>
      <c r="BX62" s="203"/>
      <c r="BY62" s="202"/>
      <c r="BZ62" s="203"/>
      <c r="CA62" s="202"/>
      <c r="CB62" s="203"/>
      <c r="CC62" s="202"/>
      <c r="CD62" s="203"/>
      <c r="CE62" s="202"/>
      <c r="CF62" s="203"/>
      <c r="CG62" s="202"/>
      <c r="CH62" s="203"/>
      <c r="CI62" s="202"/>
      <c r="CJ62" s="203"/>
      <c r="CK62" s="202"/>
      <c r="CL62" s="203"/>
      <c r="CM62" s="202"/>
      <c r="CN62" s="203"/>
      <c r="CO62" s="202"/>
      <c r="CP62" s="203"/>
      <c r="CQ62" s="202"/>
      <c r="CR62" s="203"/>
      <c r="CS62" s="202"/>
      <c r="CT62" s="203"/>
      <c r="CU62" s="202"/>
      <c r="CV62" s="203"/>
      <c r="CW62" s="202"/>
      <c r="CX62" s="203"/>
      <c r="CY62" s="202"/>
      <c r="CZ62" s="203"/>
      <c r="DA62" s="202"/>
      <c r="DB62" s="203"/>
      <c r="DC62" s="202"/>
      <c r="DD62" s="203"/>
      <c r="DE62" s="202"/>
      <c r="DF62" s="203"/>
      <c r="DG62" s="202"/>
      <c r="DH62" s="203"/>
      <c r="DI62" s="202"/>
      <c r="DJ62" s="203"/>
      <c r="DK62" s="202"/>
      <c r="DL62" s="203"/>
      <c r="DM62" s="202"/>
      <c r="DN62" s="203"/>
      <c r="DO62" s="202"/>
      <c r="DP62" s="203"/>
      <c r="DQ62" s="202"/>
      <c r="DR62" s="203"/>
      <c r="DS62" s="202"/>
      <c r="DT62" s="203"/>
      <c r="DU62" s="202"/>
      <c r="DV62" s="203"/>
      <c r="DW62" s="202"/>
      <c r="DX62" s="203"/>
      <c r="DY62" s="202"/>
      <c r="DZ62" s="203"/>
      <c r="EA62" s="202"/>
      <c r="EB62" s="203"/>
      <c r="EC62" s="202"/>
      <c r="ED62" s="203"/>
      <c r="EE62" s="202"/>
      <c r="EF62" s="203"/>
      <c r="EG62" s="202"/>
      <c r="EH62" s="203"/>
      <c r="EI62" s="202"/>
      <c r="EJ62" s="203"/>
      <c r="EK62" s="202"/>
      <c r="EL62" s="203"/>
      <c r="EM62" s="202"/>
      <c r="EN62" s="203"/>
      <c r="EO62" s="202"/>
      <c r="EP62" s="203"/>
      <c r="EQ62" s="202"/>
      <c r="ER62" s="203"/>
      <c r="ES62" s="202"/>
      <c r="ET62" s="203"/>
      <c r="EU62" s="202"/>
      <c r="EV62" s="203"/>
      <c r="EW62" s="202"/>
      <c r="EX62" s="203"/>
      <c r="EY62" s="202"/>
      <c r="EZ62" s="203"/>
      <c r="FA62" s="202"/>
      <c r="FB62" s="203"/>
      <c r="FC62" s="202"/>
      <c r="FD62" s="203"/>
      <c r="FE62" s="202"/>
      <c r="FF62" s="203"/>
      <c r="FG62" s="202"/>
      <c r="FH62" s="203"/>
      <c r="FI62" s="202"/>
      <c r="FJ62" s="203"/>
      <c r="FK62" s="202"/>
      <c r="FL62" s="203"/>
      <c r="FM62" s="202"/>
      <c r="FN62" s="203"/>
      <c r="FO62" s="202"/>
      <c r="FP62" s="203"/>
      <c r="FQ62" s="202"/>
      <c r="FR62" s="203"/>
      <c r="FS62" s="202"/>
      <c r="FT62" s="203"/>
      <c r="FU62" s="202"/>
      <c r="FV62" s="203"/>
      <c r="FW62" s="202"/>
      <c r="FX62" s="203"/>
      <c r="FY62" s="202"/>
      <c r="FZ62" s="203"/>
      <c r="GA62" s="202"/>
      <c r="GB62" s="203"/>
      <c r="GC62" s="202"/>
      <c r="GD62" s="203"/>
      <c r="GE62" s="202"/>
      <c r="GF62" s="203"/>
      <c r="GG62" s="202"/>
      <c r="GH62" s="203"/>
      <c r="GI62" s="202"/>
      <c r="GJ62" s="203"/>
      <c r="GK62" s="202"/>
      <c r="GL62" s="203"/>
      <c r="GM62" s="202"/>
      <c r="GN62" s="203"/>
      <c r="GO62" s="202"/>
      <c r="GP62" s="203"/>
      <c r="GQ62" s="202"/>
      <c r="GR62" s="203"/>
      <c r="GS62" s="202"/>
      <c r="GT62" s="203"/>
      <c r="GU62" s="202"/>
      <c r="GV62" s="203"/>
      <c r="GW62" s="202"/>
      <c r="GX62" s="203"/>
      <c r="GY62" s="202"/>
      <c r="GZ62" s="203"/>
      <c r="HA62" s="202"/>
      <c r="HB62" s="203"/>
      <c r="HC62" s="202"/>
      <c r="HD62" s="203"/>
      <c r="HE62" s="202"/>
      <c r="HF62" s="203"/>
      <c r="HG62" s="202"/>
      <c r="HH62" s="203"/>
      <c r="HI62" s="202"/>
      <c r="HJ62" s="203"/>
      <c r="HK62" s="202"/>
      <c r="HL62" s="203"/>
      <c r="HM62" s="202"/>
      <c r="HN62" s="203"/>
      <c r="HO62" s="202"/>
      <c r="HP62" s="203"/>
      <c r="HQ62" s="202"/>
      <c r="HR62" s="203"/>
      <c r="HS62" s="202"/>
      <c r="HT62" s="203"/>
      <c r="HU62" s="202"/>
      <c r="HV62" s="203"/>
      <c r="HW62" s="202"/>
      <c r="HX62" s="203"/>
      <c r="HY62" s="202"/>
      <c r="HZ62" s="203"/>
      <c r="IA62" s="202"/>
      <c r="IB62" s="203"/>
      <c r="IC62" s="202"/>
      <c r="ID62" s="203"/>
      <c r="IE62" s="202"/>
      <c r="IF62" s="203"/>
      <c r="IG62" s="202"/>
      <c r="IH62" s="203"/>
      <c r="II62" s="202"/>
      <c r="IJ62" s="203"/>
      <c r="IK62" s="202"/>
      <c r="IL62" s="203"/>
      <c r="IM62" s="202"/>
      <c r="IN62" s="203"/>
      <c r="IO62" s="202"/>
      <c r="IP62" s="203"/>
      <c r="IQ62" s="202"/>
      <c r="IR62" s="203"/>
      <c r="IS62" s="202"/>
      <c r="IT62" s="203"/>
      <c r="IU62" s="202"/>
      <c r="IV62" s="203"/>
    </row>
    <row r="63" spans="1:256" ht="14.45" customHeight="1" x14ac:dyDescent="0.25">
      <c r="A63" s="72"/>
      <c r="B63" s="73" t="s">
        <v>9</v>
      </c>
      <c r="C63" s="66"/>
      <c r="D63" s="66"/>
      <c r="E63" s="66"/>
      <c r="F63" s="66"/>
      <c r="G63" s="66"/>
      <c r="H63" s="66"/>
      <c r="I63" s="66"/>
      <c r="J63" s="66"/>
      <c r="K63" s="74"/>
      <c r="L63" s="75"/>
      <c r="M63" s="75"/>
      <c r="N63" s="75"/>
      <c r="O63" s="75"/>
      <c r="P63" s="75"/>
      <c r="Q63" s="75"/>
      <c r="R63" s="54"/>
      <c r="S63" s="55"/>
      <c r="T63" s="1"/>
      <c r="U63" s="203"/>
      <c r="V63" s="203"/>
      <c r="W63" s="202"/>
      <c r="X63" s="203"/>
      <c r="Y63" s="202"/>
      <c r="Z63" s="203"/>
      <c r="AA63" s="202"/>
      <c r="AB63" s="203"/>
      <c r="AC63" s="202"/>
      <c r="AD63" s="203"/>
      <c r="AE63" s="202"/>
      <c r="AF63" s="203"/>
      <c r="AG63" s="202"/>
      <c r="AH63" s="203"/>
      <c r="AI63" s="202"/>
      <c r="AJ63" s="203"/>
      <c r="AK63" s="202"/>
      <c r="AL63" s="203"/>
      <c r="AM63" s="202"/>
      <c r="AN63" s="203"/>
      <c r="AO63" s="202"/>
      <c r="AP63" s="203"/>
      <c r="AQ63" s="202"/>
      <c r="AR63" s="203"/>
      <c r="AS63" s="202"/>
      <c r="AT63" s="203"/>
      <c r="AU63" s="202"/>
      <c r="AV63" s="203"/>
      <c r="AW63" s="202"/>
      <c r="AX63" s="203"/>
      <c r="AY63" s="202"/>
      <c r="AZ63" s="203"/>
      <c r="BA63" s="202"/>
      <c r="BB63" s="203"/>
      <c r="BC63" s="202"/>
      <c r="BD63" s="203"/>
      <c r="BE63" s="202"/>
      <c r="BF63" s="203"/>
      <c r="BG63" s="202"/>
      <c r="BH63" s="203"/>
      <c r="BI63" s="202"/>
      <c r="BJ63" s="203"/>
      <c r="BK63" s="202"/>
      <c r="BL63" s="203"/>
      <c r="BM63" s="202"/>
      <c r="BN63" s="203"/>
      <c r="BO63" s="202"/>
      <c r="BP63" s="203"/>
      <c r="BQ63" s="202"/>
      <c r="BR63" s="203"/>
      <c r="BS63" s="202"/>
      <c r="BT63" s="203"/>
      <c r="BU63" s="202"/>
      <c r="BV63" s="203"/>
      <c r="BW63" s="202"/>
      <c r="BX63" s="203"/>
      <c r="BY63" s="202"/>
      <c r="BZ63" s="203"/>
      <c r="CA63" s="202"/>
      <c r="CB63" s="203"/>
      <c r="CC63" s="202"/>
      <c r="CD63" s="203"/>
      <c r="CE63" s="202"/>
      <c r="CF63" s="203"/>
      <c r="CG63" s="202"/>
      <c r="CH63" s="203"/>
      <c r="CI63" s="202"/>
      <c r="CJ63" s="203"/>
      <c r="CK63" s="202"/>
      <c r="CL63" s="203"/>
      <c r="CM63" s="202"/>
      <c r="CN63" s="203"/>
      <c r="CO63" s="202"/>
      <c r="CP63" s="203"/>
      <c r="CQ63" s="202"/>
      <c r="CR63" s="203"/>
      <c r="CS63" s="202"/>
      <c r="CT63" s="203"/>
      <c r="CU63" s="202"/>
      <c r="CV63" s="203"/>
      <c r="CW63" s="202"/>
      <c r="CX63" s="203"/>
      <c r="CY63" s="202"/>
      <c r="CZ63" s="203"/>
      <c r="DA63" s="202"/>
      <c r="DB63" s="203"/>
      <c r="DC63" s="202"/>
      <c r="DD63" s="203"/>
      <c r="DE63" s="202"/>
      <c r="DF63" s="203"/>
      <c r="DG63" s="202"/>
      <c r="DH63" s="203"/>
      <c r="DI63" s="202"/>
      <c r="DJ63" s="203"/>
      <c r="DK63" s="202"/>
      <c r="DL63" s="203"/>
      <c r="DM63" s="202"/>
      <c r="DN63" s="203"/>
      <c r="DO63" s="202"/>
      <c r="DP63" s="203"/>
      <c r="DQ63" s="202"/>
      <c r="DR63" s="203"/>
      <c r="DS63" s="202"/>
      <c r="DT63" s="203"/>
      <c r="DU63" s="202"/>
      <c r="DV63" s="203"/>
      <c r="DW63" s="202"/>
      <c r="DX63" s="203"/>
      <c r="DY63" s="202"/>
      <c r="DZ63" s="203"/>
      <c r="EA63" s="202"/>
      <c r="EB63" s="203"/>
      <c r="EC63" s="202"/>
      <c r="ED63" s="203"/>
      <c r="EE63" s="202"/>
      <c r="EF63" s="203"/>
      <c r="EG63" s="202"/>
      <c r="EH63" s="203"/>
      <c r="EI63" s="202"/>
      <c r="EJ63" s="203"/>
      <c r="EK63" s="202"/>
      <c r="EL63" s="203"/>
      <c r="EM63" s="202"/>
      <c r="EN63" s="203"/>
      <c r="EO63" s="202"/>
      <c r="EP63" s="203"/>
      <c r="EQ63" s="202"/>
      <c r="ER63" s="203"/>
      <c r="ES63" s="202"/>
      <c r="ET63" s="203"/>
      <c r="EU63" s="202"/>
      <c r="EV63" s="203"/>
      <c r="EW63" s="202"/>
      <c r="EX63" s="203"/>
      <c r="EY63" s="202"/>
      <c r="EZ63" s="203"/>
      <c r="FA63" s="202"/>
      <c r="FB63" s="203"/>
      <c r="FC63" s="202"/>
      <c r="FD63" s="203"/>
      <c r="FE63" s="202"/>
      <c r="FF63" s="203"/>
      <c r="FG63" s="202"/>
      <c r="FH63" s="203"/>
      <c r="FI63" s="202"/>
      <c r="FJ63" s="203"/>
      <c r="FK63" s="202"/>
      <c r="FL63" s="203"/>
      <c r="FM63" s="202"/>
      <c r="FN63" s="203"/>
      <c r="FO63" s="202"/>
      <c r="FP63" s="203"/>
      <c r="FQ63" s="202"/>
      <c r="FR63" s="203"/>
      <c r="FS63" s="202"/>
      <c r="FT63" s="203"/>
      <c r="FU63" s="202"/>
      <c r="FV63" s="203"/>
      <c r="FW63" s="202"/>
      <c r="FX63" s="203"/>
      <c r="FY63" s="202"/>
      <c r="FZ63" s="203"/>
      <c r="GA63" s="202"/>
      <c r="GB63" s="203"/>
      <c r="GC63" s="202"/>
      <c r="GD63" s="203"/>
      <c r="GE63" s="202"/>
      <c r="GF63" s="203"/>
      <c r="GG63" s="202"/>
      <c r="GH63" s="203"/>
      <c r="GI63" s="202"/>
      <c r="GJ63" s="203"/>
      <c r="GK63" s="202"/>
      <c r="GL63" s="203"/>
      <c r="GM63" s="202"/>
      <c r="GN63" s="203"/>
      <c r="GO63" s="202"/>
      <c r="GP63" s="203"/>
      <c r="GQ63" s="202"/>
      <c r="GR63" s="203"/>
      <c r="GS63" s="202"/>
      <c r="GT63" s="203"/>
      <c r="GU63" s="202"/>
      <c r="GV63" s="203"/>
      <c r="GW63" s="202"/>
      <c r="GX63" s="203"/>
      <c r="GY63" s="202"/>
      <c r="GZ63" s="203"/>
      <c r="HA63" s="202"/>
      <c r="HB63" s="203"/>
      <c r="HC63" s="202"/>
      <c r="HD63" s="203"/>
      <c r="HE63" s="202"/>
      <c r="HF63" s="203"/>
      <c r="HG63" s="202"/>
      <c r="HH63" s="203"/>
      <c r="HI63" s="202"/>
      <c r="HJ63" s="203"/>
      <c r="HK63" s="202"/>
      <c r="HL63" s="203"/>
      <c r="HM63" s="202"/>
      <c r="HN63" s="203"/>
      <c r="HO63" s="202"/>
      <c r="HP63" s="203"/>
      <c r="HQ63" s="202"/>
      <c r="HR63" s="203"/>
      <c r="HS63" s="202"/>
      <c r="HT63" s="203"/>
      <c r="HU63" s="202"/>
      <c r="HV63" s="203"/>
      <c r="HW63" s="202"/>
      <c r="HX63" s="203"/>
      <c r="HY63" s="202"/>
      <c r="HZ63" s="203"/>
      <c r="IA63" s="202"/>
      <c r="IB63" s="203"/>
      <c r="IC63" s="202"/>
      <c r="ID63" s="203"/>
      <c r="IE63" s="202"/>
      <c r="IF63" s="203"/>
      <c r="IG63" s="202"/>
      <c r="IH63" s="203"/>
      <c r="II63" s="202"/>
      <c r="IJ63" s="203"/>
      <c r="IK63" s="202"/>
      <c r="IL63" s="203"/>
      <c r="IM63" s="202"/>
      <c r="IN63" s="203"/>
      <c r="IO63" s="202"/>
      <c r="IP63" s="203"/>
      <c r="IQ63" s="202"/>
      <c r="IR63" s="203"/>
      <c r="IS63" s="202"/>
      <c r="IT63" s="203"/>
      <c r="IU63" s="202"/>
      <c r="IV63" s="203"/>
    </row>
    <row r="64" spans="1:256" ht="14.45" customHeight="1" x14ac:dyDescent="0.25">
      <c r="A64" s="72">
        <v>29728</v>
      </c>
      <c r="B64" s="73" t="s">
        <v>126</v>
      </c>
      <c r="C64" s="66">
        <v>22</v>
      </c>
      <c r="D64" s="66">
        <v>21</v>
      </c>
      <c r="E64" s="66">
        <v>21</v>
      </c>
      <c r="F64" s="66">
        <v>18</v>
      </c>
      <c r="G64" s="66">
        <v>20</v>
      </c>
      <c r="H64" s="66">
        <v>24</v>
      </c>
      <c r="I64" s="66">
        <v>24</v>
      </c>
      <c r="J64" s="66">
        <v>63</v>
      </c>
      <c r="K64" s="74">
        <v>28</v>
      </c>
      <c r="L64" s="75">
        <v>27</v>
      </c>
      <c r="M64" s="75">
        <v>33</v>
      </c>
      <c r="N64" s="75">
        <v>35</v>
      </c>
      <c r="O64" s="75">
        <v>0</v>
      </c>
      <c r="P64" s="54"/>
      <c r="Q64" s="75"/>
      <c r="R64" s="54"/>
      <c r="S64" s="55"/>
      <c r="T64" s="1"/>
      <c r="U64" s="203"/>
      <c r="V64" s="203"/>
      <c r="W64" s="202"/>
      <c r="X64" s="203"/>
      <c r="Y64" s="202"/>
      <c r="Z64" s="203"/>
      <c r="AA64" s="202"/>
      <c r="AB64" s="203"/>
      <c r="AC64" s="202"/>
      <c r="AD64" s="203"/>
      <c r="AE64" s="202"/>
      <c r="AF64" s="203"/>
      <c r="AG64" s="202"/>
      <c r="AH64" s="203"/>
      <c r="AI64" s="202"/>
      <c r="AJ64" s="203"/>
      <c r="AK64" s="202"/>
      <c r="AL64" s="203"/>
      <c r="AM64" s="202"/>
      <c r="AN64" s="203"/>
      <c r="AO64" s="202"/>
      <c r="AP64" s="203"/>
      <c r="AQ64" s="202"/>
      <c r="AR64" s="203"/>
      <c r="AS64" s="202"/>
      <c r="AT64" s="203"/>
      <c r="AU64" s="202"/>
      <c r="AV64" s="203"/>
      <c r="AW64" s="202"/>
      <c r="AX64" s="203"/>
      <c r="AY64" s="202"/>
      <c r="AZ64" s="203"/>
      <c r="BA64" s="202"/>
      <c r="BB64" s="203"/>
      <c r="BC64" s="202"/>
      <c r="BD64" s="203"/>
      <c r="BE64" s="202"/>
      <c r="BF64" s="203"/>
      <c r="BG64" s="202"/>
      <c r="BH64" s="203"/>
      <c r="BI64" s="202"/>
      <c r="BJ64" s="203"/>
      <c r="BK64" s="202"/>
      <c r="BL64" s="203"/>
      <c r="BM64" s="202"/>
      <c r="BN64" s="203"/>
      <c r="BO64" s="202"/>
      <c r="BP64" s="203"/>
      <c r="BQ64" s="202"/>
      <c r="BR64" s="203"/>
      <c r="BS64" s="202"/>
      <c r="BT64" s="203"/>
      <c r="BU64" s="202"/>
      <c r="BV64" s="203"/>
      <c r="BW64" s="202"/>
      <c r="BX64" s="203"/>
      <c r="BY64" s="202"/>
      <c r="BZ64" s="203"/>
      <c r="CA64" s="202"/>
      <c r="CB64" s="203"/>
      <c r="CC64" s="202"/>
      <c r="CD64" s="203"/>
      <c r="CE64" s="202"/>
      <c r="CF64" s="203"/>
      <c r="CG64" s="202"/>
      <c r="CH64" s="203"/>
      <c r="CI64" s="202"/>
      <c r="CJ64" s="203"/>
      <c r="CK64" s="202"/>
      <c r="CL64" s="203"/>
      <c r="CM64" s="202"/>
      <c r="CN64" s="203"/>
      <c r="CO64" s="202"/>
      <c r="CP64" s="203"/>
      <c r="CQ64" s="202"/>
      <c r="CR64" s="203"/>
      <c r="CS64" s="202"/>
      <c r="CT64" s="203"/>
      <c r="CU64" s="202"/>
      <c r="CV64" s="203"/>
      <c r="CW64" s="202"/>
      <c r="CX64" s="203"/>
      <c r="CY64" s="202"/>
      <c r="CZ64" s="203"/>
      <c r="DA64" s="202"/>
      <c r="DB64" s="203"/>
      <c r="DC64" s="202"/>
      <c r="DD64" s="203"/>
      <c r="DE64" s="202"/>
      <c r="DF64" s="203"/>
      <c r="DG64" s="202"/>
      <c r="DH64" s="203"/>
      <c r="DI64" s="202"/>
      <c r="DJ64" s="203"/>
      <c r="DK64" s="202"/>
      <c r="DL64" s="203"/>
      <c r="DM64" s="202"/>
      <c r="DN64" s="203"/>
      <c r="DO64" s="202"/>
      <c r="DP64" s="203"/>
      <c r="DQ64" s="202"/>
      <c r="DR64" s="203"/>
      <c r="DS64" s="202"/>
      <c r="DT64" s="203"/>
      <c r="DU64" s="202"/>
      <c r="DV64" s="203"/>
      <c r="DW64" s="202"/>
      <c r="DX64" s="203"/>
      <c r="DY64" s="202"/>
      <c r="DZ64" s="203"/>
      <c r="EA64" s="202"/>
      <c r="EB64" s="203"/>
      <c r="EC64" s="202"/>
      <c r="ED64" s="203"/>
      <c r="EE64" s="202"/>
      <c r="EF64" s="203"/>
      <c r="EG64" s="202"/>
      <c r="EH64" s="203"/>
      <c r="EI64" s="202"/>
      <c r="EJ64" s="203"/>
      <c r="EK64" s="202"/>
      <c r="EL64" s="203"/>
      <c r="EM64" s="202"/>
      <c r="EN64" s="203"/>
      <c r="EO64" s="202"/>
      <c r="EP64" s="203"/>
      <c r="EQ64" s="202"/>
      <c r="ER64" s="203"/>
      <c r="ES64" s="202"/>
      <c r="ET64" s="203"/>
      <c r="EU64" s="202"/>
      <c r="EV64" s="203"/>
      <c r="EW64" s="202"/>
      <c r="EX64" s="203"/>
      <c r="EY64" s="202"/>
      <c r="EZ64" s="203"/>
      <c r="FA64" s="202"/>
      <c r="FB64" s="203"/>
      <c r="FC64" s="202"/>
      <c r="FD64" s="203"/>
      <c r="FE64" s="202"/>
      <c r="FF64" s="203"/>
      <c r="FG64" s="202"/>
      <c r="FH64" s="203"/>
      <c r="FI64" s="202"/>
      <c r="FJ64" s="203"/>
      <c r="FK64" s="202"/>
      <c r="FL64" s="203"/>
      <c r="FM64" s="202"/>
      <c r="FN64" s="203"/>
      <c r="FO64" s="202"/>
      <c r="FP64" s="203"/>
      <c r="FQ64" s="202"/>
      <c r="FR64" s="203"/>
      <c r="FS64" s="202"/>
      <c r="FT64" s="203"/>
      <c r="FU64" s="202"/>
      <c r="FV64" s="203"/>
      <c r="FW64" s="202"/>
      <c r="FX64" s="203"/>
      <c r="FY64" s="202"/>
      <c r="FZ64" s="203"/>
      <c r="GA64" s="202"/>
      <c r="GB64" s="203"/>
      <c r="GC64" s="202"/>
      <c r="GD64" s="203"/>
      <c r="GE64" s="202"/>
      <c r="GF64" s="203"/>
      <c r="GG64" s="202"/>
      <c r="GH64" s="203"/>
      <c r="GI64" s="202"/>
      <c r="GJ64" s="203"/>
      <c r="GK64" s="202"/>
      <c r="GL64" s="203"/>
      <c r="GM64" s="202"/>
      <c r="GN64" s="203"/>
      <c r="GO64" s="202"/>
      <c r="GP64" s="203"/>
      <c r="GQ64" s="202"/>
      <c r="GR64" s="203"/>
      <c r="GS64" s="202"/>
      <c r="GT64" s="203"/>
      <c r="GU64" s="202"/>
      <c r="GV64" s="203"/>
      <c r="GW64" s="202"/>
      <c r="GX64" s="203"/>
      <c r="GY64" s="202"/>
      <c r="GZ64" s="203"/>
      <c r="HA64" s="202"/>
      <c r="HB64" s="203"/>
      <c r="HC64" s="202"/>
      <c r="HD64" s="203"/>
      <c r="HE64" s="202"/>
      <c r="HF64" s="203"/>
      <c r="HG64" s="202"/>
      <c r="HH64" s="203"/>
      <c r="HI64" s="202"/>
      <c r="HJ64" s="203"/>
      <c r="HK64" s="202"/>
      <c r="HL64" s="203"/>
      <c r="HM64" s="202"/>
      <c r="HN64" s="203"/>
      <c r="HO64" s="202"/>
      <c r="HP64" s="203"/>
      <c r="HQ64" s="202"/>
      <c r="HR64" s="203"/>
      <c r="HS64" s="202"/>
      <c r="HT64" s="203"/>
      <c r="HU64" s="202"/>
      <c r="HV64" s="203"/>
      <c r="HW64" s="202"/>
      <c r="HX64" s="203"/>
      <c r="HY64" s="202"/>
      <c r="HZ64" s="203"/>
      <c r="IA64" s="202"/>
      <c r="IB64" s="203"/>
      <c r="IC64" s="202"/>
      <c r="ID64" s="203"/>
      <c r="IE64" s="202"/>
      <c r="IF64" s="203"/>
      <c r="IG64" s="202"/>
      <c r="IH64" s="203"/>
      <c r="II64" s="202"/>
      <c r="IJ64" s="203"/>
      <c r="IK64" s="202"/>
      <c r="IL64" s="203"/>
      <c r="IM64" s="202"/>
      <c r="IN64" s="203"/>
      <c r="IO64" s="202"/>
      <c r="IP64" s="203"/>
      <c r="IQ64" s="202"/>
      <c r="IR64" s="203"/>
      <c r="IS64" s="202"/>
      <c r="IT64" s="203"/>
      <c r="IU64" s="202"/>
      <c r="IV64" s="203"/>
    </row>
    <row r="65" spans="1:20" ht="15" x14ac:dyDescent="0.25">
      <c r="A65" s="72"/>
      <c r="B65" s="73" t="s">
        <v>141</v>
      </c>
      <c r="C65" s="66"/>
      <c r="D65" s="66"/>
      <c r="E65" s="66"/>
      <c r="F65" s="66"/>
      <c r="G65" s="66"/>
      <c r="H65" s="66"/>
      <c r="I65" s="66"/>
      <c r="J65" s="66"/>
      <c r="K65" s="74"/>
      <c r="L65" s="75"/>
      <c r="M65" s="75"/>
      <c r="N65" s="75"/>
      <c r="O65" s="75"/>
      <c r="P65" s="75"/>
      <c r="Q65" s="75"/>
      <c r="R65" s="54"/>
      <c r="S65" s="55"/>
      <c r="T65" s="1"/>
    </row>
    <row r="66" spans="1:20" s="51" customFormat="1" ht="14.1" customHeight="1" x14ac:dyDescent="0.25">
      <c r="A66" s="72">
        <v>91035</v>
      </c>
      <c r="B66" s="73" t="s">
        <v>43</v>
      </c>
      <c r="C66" s="74"/>
      <c r="D66" s="74"/>
      <c r="E66" s="74"/>
      <c r="F66" s="74"/>
      <c r="G66" s="74"/>
      <c r="H66" s="74"/>
      <c r="I66" s="74"/>
      <c r="J66" s="74"/>
      <c r="K66" s="74"/>
      <c r="L66" s="75">
        <v>21</v>
      </c>
      <c r="M66" s="75">
        <v>18</v>
      </c>
      <c r="N66" s="75">
        <v>13</v>
      </c>
      <c r="O66" s="75">
        <v>8</v>
      </c>
      <c r="P66" s="75">
        <v>0</v>
      </c>
      <c r="Q66" s="75">
        <v>0</v>
      </c>
      <c r="R66" s="54">
        <v>0</v>
      </c>
      <c r="S66" s="55"/>
      <c r="T66" s="1"/>
    </row>
    <row r="67" spans="1:20" s="51" customFormat="1" ht="14.1" customHeight="1" x14ac:dyDescent="0.25">
      <c r="A67" s="72">
        <v>3156</v>
      </c>
      <c r="B67" s="73" t="s">
        <v>106</v>
      </c>
      <c r="C67" s="70">
        <v>16</v>
      </c>
      <c r="D67" s="70">
        <v>14</v>
      </c>
      <c r="E67" s="70">
        <v>15</v>
      </c>
      <c r="F67" s="70">
        <v>16</v>
      </c>
      <c r="G67" s="70">
        <v>14</v>
      </c>
      <c r="H67" s="70">
        <v>10</v>
      </c>
      <c r="I67" s="70">
        <v>10</v>
      </c>
      <c r="J67" s="37">
        <v>12</v>
      </c>
      <c r="K67" s="71">
        <v>12</v>
      </c>
      <c r="L67" s="54">
        <v>12</v>
      </c>
      <c r="M67" s="54">
        <v>0</v>
      </c>
      <c r="N67" s="54"/>
      <c r="O67" s="54"/>
      <c r="P67" s="54"/>
      <c r="Q67" s="54"/>
      <c r="R67" s="54"/>
      <c r="S67" s="55"/>
      <c r="T67" s="277" t="s">
        <v>1508</v>
      </c>
    </row>
    <row r="68" spans="1:20" s="51" customFormat="1" ht="14.1" customHeight="1" x14ac:dyDescent="0.25">
      <c r="A68" s="72"/>
      <c r="B68" s="73" t="s">
        <v>142</v>
      </c>
      <c r="C68" s="66"/>
      <c r="D68" s="66"/>
      <c r="E68" s="66"/>
      <c r="F68" s="66"/>
      <c r="G68" s="66"/>
      <c r="H68" s="66"/>
      <c r="I68" s="66"/>
      <c r="J68" s="66"/>
      <c r="K68" s="74"/>
      <c r="L68" s="75"/>
      <c r="M68" s="75"/>
      <c r="N68" s="75"/>
      <c r="O68" s="75"/>
      <c r="P68" s="75"/>
      <c r="Q68" s="75"/>
      <c r="R68" s="54"/>
      <c r="S68" s="55"/>
      <c r="T68" s="1"/>
    </row>
    <row r="69" spans="1:20" s="51" customFormat="1" ht="14.1" customHeight="1" x14ac:dyDescent="0.25">
      <c r="A69" s="72"/>
      <c r="B69" s="73" t="s">
        <v>13</v>
      </c>
      <c r="C69" s="66"/>
      <c r="D69" s="66"/>
      <c r="E69" s="66"/>
      <c r="F69" s="66"/>
      <c r="G69" s="66"/>
      <c r="H69" s="66"/>
      <c r="I69" s="66"/>
      <c r="J69" s="66"/>
      <c r="K69" s="74"/>
      <c r="L69" s="45"/>
      <c r="M69" s="45"/>
      <c r="N69" s="45"/>
      <c r="O69" s="45"/>
      <c r="P69" s="45"/>
      <c r="Q69" s="45"/>
      <c r="R69" s="54"/>
      <c r="S69" s="55"/>
      <c r="T69" s="1"/>
    </row>
    <row r="70" spans="1:20" s="51" customFormat="1" ht="14.1" customHeight="1" x14ac:dyDescent="0.25">
      <c r="A70" s="72"/>
      <c r="B70" s="73" t="s">
        <v>143</v>
      </c>
      <c r="C70" s="66"/>
      <c r="D70" s="66"/>
      <c r="E70" s="66"/>
      <c r="F70" s="66"/>
      <c r="G70" s="66"/>
      <c r="H70" s="66"/>
      <c r="I70" s="66"/>
      <c r="J70" s="66"/>
      <c r="K70" s="74"/>
      <c r="L70" s="75"/>
      <c r="M70" s="75"/>
      <c r="N70" s="75"/>
      <c r="O70" s="75"/>
      <c r="P70" s="75"/>
      <c r="Q70" s="75"/>
      <c r="R70" s="54"/>
      <c r="S70" s="55"/>
      <c r="T70" s="1"/>
    </row>
    <row r="71" spans="1:20" s="51" customFormat="1" ht="14.1" customHeight="1" x14ac:dyDescent="0.25">
      <c r="A71" s="72"/>
      <c r="B71" s="73" t="s">
        <v>144</v>
      </c>
      <c r="C71" s="66"/>
      <c r="D71" s="66"/>
      <c r="E71" s="66"/>
      <c r="F71" s="66"/>
      <c r="G71" s="66"/>
      <c r="H71" s="66"/>
      <c r="I71" s="66"/>
      <c r="J71" s="66"/>
      <c r="K71" s="74"/>
      <c r="L71" s="75"/>
      <c r="M71" s="75"/>
      <c r="N71" s="75"/>
      <c r="O71" s="75"/>
      <c r="P71" s="75"/>
      <c r="Q71" s="75"/>
      <c r="R71" s="54"/>
      <c r="S71" s="55"/>
      <c r="T71" s="1"/>
    </row>
    <row r="72" spans="1:20" s="51" customFormat="1" ht="14.1" customHeight="1" x14ac:dyDescent="0.25">
      <c r="A72" s="72"/>
      <c r="B72" s="73" t="s">
        <v>11</v>
      </c>
      <c r="C72" s="66"/>
      <c r="D72" s="66"/>
      <c r="E72" s="66"/>
      <c r="F72" s="66"/>
      <c r="G72" s="66"/>
      <c r="H72" s="66"/>
      <c r="I72" s="66"/>
      <c r="J72" s="66"/>
      <c r="K72" s="74"/>
      <c r="L72" s="75"/>
      <c r="M72" s="75"/>
      <c r="N72" s="75"/>
      <c r="O72" s="75"/>
      <c r="P72" s="75"/>
      <c r="Q72" s="75"/>
      <c r="R72" s="54"/>
      <c r="S72" s="55"/>
      <c r="T72" s="1"/>
    </row>
    <row r="73" spans="1:20" s="51" customFormat="1" ht="14.1" customHeight="1" x14ac:dyDescent="0.25">
      <c r="A73" s="72"/>
      <c r="B73" s="73" t="s">
        <v>16</v>
      </c>
      <c r="C73" s="66"/>
      <c r="D73" s="66"/>
      <c r="E73" s="66"/>
      <c r="F73" s="66"/>
      <c r="G73" s="66"/>
      <c r="H73" s="66"/>
      <c r="I73" s="66"/>
      <c r="J73" s="66"/>
      <c r="K73" s="74"/>
      <c r="L73" s="45"/>
      <c r="M73" s="45"/>
      <c r="N73" s="45"/>
      <c r="O73" s="45"/>
      <c r="P73" s="45"/>
      <c r="Q73" s="45"/>
      <c r="R73" s="54"/>
      <c r="S73" s="55"/>
      <c r="T73" s="1"/>
    </row>
    <row r="74" spans="1:20" s="51" customFormat="1" ht="14.1" customHeight="1" x14ac:dyDescent="0.25">
      <c r="A74" s="72"/>
      <c r="B74" s="73" t="s">
        <v>12</v>
      </c>
      <c r="C74" s="66"/>
      <c r="D74" s="66"/>
      <c r="E74" s="66"/>
      <c r="F74" s="66"/>
      <c r="G74" s="66"/>
      <c r="H74" s="66"/>
      <c r="I74" s="66"/>
      <c r="J74" s="66"/>
      <c r="K74" s="74"/>
      <c r="L74" s="45"/>
      <c r="M74" s="45"/>
      <c r="N74" s="45"/>
      <c r="O74" s="45"/>
      <c r="P74" s="45"/>
      <c r="Q74" s="45"/>
      <c r="R74" s="54"/>
      <c r="S74" s="55"/>
      <c r="T74" s="1"/>
    </row>
    <row r="75" spans="1:20" s="51" customFormat="1" ht="14.1" customHeight="1" x14ac:dyDescent="0.25">
      <c r="A75" s="72">
        <v>27643</v>
      </c>
      <c r="B75" s="73" t="s">
        <v>124</v>
      </c>
      <c r="C75" s="66">
        <v>13</v>
      </c>
      <c r="D75" s="66">
        <v>13</v>
      </c>
      <c r="E75" s="66">
        <v>15</v>
      </c>
      <c r="F75" s="66">
        <v>13</v>
      </c>
      <c r="G75" s="66">
        <v>15</v>
      </c>
      <c r="H75" s="66">
        <v>17</v>
      </c>
      <c r="I75" s="66">
        <v>23</v>
      </c>
      <c r="J75" s="66">
        <v>31</v>
      </c>
      <c r="K75" s="74">
        <v>18</v>
      </c>
      <c r="L75" s="45">
        <v>9</v>
      </c>
      <c r="M75" s="45">
        <v>7</v>
      </c>
      <c r="N75" s="45">
        <v>9</v>
      </c>
      <c r="O75" s="45">
        <v>7</v>
      </c>
      <c r="P75" s="54">
        <v>0</v>
      </c>
      <c r="Q75" s="45"/>
      <c r="R75" s="54"/>
      <c r="S75" s="55"/>
      <c r="T75" s="1" t="s">
        <v>1627</v>
      </c>
    </row>
    <row r="76" spans="1:20" s="51" customFormat="1" ht="14.1" customHeight="1" x14ac:dyDescent="0.25">
      <c r="A76" s="72"/>
      <c r="B76" s="73" t="s">
        <v>8</v>
      </c>
      <c r="C76" s="66"/>
      <c r="D76" s="66"/>
      <c r="E76" s="66"/>
      <c r="F76" s="66"/>
      <c r="G76" s="66"/>
      <c r="H76" s="66"/>
      <c r="I76" s="66"/>
      <c r="J76" s="66"/>
      <c r="K76" s="74"/>
      <c r="L76" s="45"/>
      <c r="M76" s="45"/>
      <c r="N76" s="45"/>
      <c r="O76" s="45"/>
      <c r="P76" s="45"/>
      <c r="Q76" s="45"/>
      <c r="R76" s="54"/>
      <c r="S76" s="55"/>
      <c r="T76" s="1"/>
    </row>
    <row r="77" spans="1:20" s="51" customFormat="1" ht="14.1" customHeight="1" x14ac:dyDescent="0.25">
      <c r="A77" s="72">
        <v>3163</v>
      </c>
      <c r="B77" s="73" t="s">
        <v>138</v>
      </c>
      <c r="C77" s="66">
        <v>20</v>
      </c>
      <c r="D77" s="66">
        <v>19</v>
      </c>
      <c r="E77" s="66">
        <v>19</v>
      </c>
      <c r="F77" s="66">
        <v>16</v>
      </c>
      <c r="G77" s="66">
        <v>16</v>
      </c>
      <c r="H77" s="66">
        <v>16</v>
      </c>
      <c r="I77" s="66">
        <v>13</v>
      </c>
      <c r="J77" s="66">
        <v>12</v>
      </c>
      <c r="K77" s="74">
        <v>10</v>
      </c>
      <c r="L77" s="45">
        <v>9</v>
      </c>
      <c r="M77" s="45">
        <v>6</v>
      </c>
      <c r="N77" s="45">
        <v>6</v>
      </c>
      <c r="O77" s="45">
        <v>0</v>
      </c>
      <c r="P77" s="54"/>
      <c r="Q77" s="45"/>
      <c r="R77" s="54"/>
      <c r="S77" s="55"/>
      <c r="T77" s="1"/>
    </row>
    <row r="78" spans="1:20" s="51" customFormat="1" ht="14.1" customHeight="1" x14ac:dyDescent="0.25">
      <c r="A78" s="72"/>
      <c r="B78" s="73" t="s">
        <v>145</v>
      </c>
      <c r="C78" s="66"/>
      <c r="D78" s="66"/>
      <c r="E78" s="66"/>
      <c r="F78" s="66"/>
      <c r="G78" s="66"/>
      <c r="H78" s="66"/>
      <c r="I78" s="66"/>
      <c r="J78" s="66"/>
      <c r="K78" s="74"/>
      <c r="L78" s="75"/>
      <c r="M78" s="75"/>
      <c r="N78" s="75"/>
      <c r="O78" s="75"/>
      <c r="P78" s="75"/>
      <c r="Q78" s="75"/>
      <c r="R78" s="54"/>
      <c r="S78" s="55"/>
      <c r="T78" s="1"/>
    </row>
    <row r="79" spans="1:20" s="51" customFormat="1" ht="14.1" customHeight="1" x14ac:dyDescent="0.25">
      <c r="A79" s="72"/>
      <c r="B79" s="73" t="s">
        <v>19</v>
      </c>
      <c r="C79" s="66"/>
      <c r="D79" s="66"/>
      <c r="E79" s="66"/>
      <c r="F79" s="66"/>
      <c r="G79" s="66"/>
      <c r="H79" s="66"/>
      <c r="I79" s="66"/>
      <c r="J79" s="66"/>
      <c r="K79" s="74"/>
      <c r="L79" s="75"/>
      <c r="M79" s="75"/>
      <c r="N79" s="75"/>
      <c r="O79" s="75"/>
      <c r="P79" s="75"/>
      <c r="Q79" s="75"/>
      <c r="R79" s="54"/>
      <c r="S79" s="55"/>
      <c r="T79" s="1"/>
    </row>
    <row r="80" spans="1:20" s="51" customFormat="1" ht="14.1" customHeight="1" x14ac:dyDescent="0.25">
      <c r="A80" s="72"/>
      <c r="B80" s="73" t="s">
        <v>10</v>
      </c>
      <c r="C80" s="66"/>
      <c r="D80" s="66"/>
      <c r="E80" s="66"/>
      <c r="F80" s="66"/>
      <c r="G80" s="66"/>
      <c r="H80" s="66"/>
      <c r="I80" s="66"/>
      <c r="J80" s="66"/>
      <c r="K80" s="74"/>
      <c r="L80" s="75"/>
      <c r="M80" s="75"/>
      <c r="N80" s="75"/>
      <c r="O80" s="75"/>
      <c r="P80" s="75"/>
      <c r="Q80" s="75"/>
      <c r="R80" s="54"/>
      <c r="S80" s="55"/>
      <c r="T80" s="1"/>
    </row>
    <row r="81" spans="1:256" s="51" customFormat="1" ht="14.1" customHeight="1" x14ac:dyDescent="0.25">
      <c r="A81" s="72"/>
      <c r="B81" s="73" t="s">
        <v>1</v>
      </c>
      <c r="C81" s="66"/>
      <c r="D81" s="66"/>
      <c r="E81" s="66"/>
      <c r="F81" s="66"/>
      <c r="G81" s="66"/>
      <c r="H81" s="66"/>
      <c r="I81" s="66"/>
      <c r="J81" s="66"/>
      <c r="K81" s="74"/>
      <c r="L81" s="75"/>
      <c r="M81" s="75"/>
      <c r="N81" s="75"/>
      <c r="O81" s="75"/>
      <c r="P81" s="75"/>
      <c r="Q81" s="75"/>
      <c r="R81" s="54"/>
      <c r="S81" s="55"/>
      <c r="T81" s="1"/>
    </row>
    <row r="82" spans="1:256" s="51" customFormat="1" ht="14.1" customHeight="1" x14ac:dyDescent="0.25">
      <c r="A82" s="72"/>
      <c r="B82" s="73" t="s">
        <v>2</v>
      </c>
      <c r="C82" s="66"/>
      <c r="D82" s="66"/>
      <c r="E82" s="66"/>
      <c r="F82" s="66"/>
      <c r="G82" s="66"/>
      <c r="H82" s="66"/>
      <c r="I82" s="66"/>
      <c r="J82" s="66"/>
      <c r="K82" s="74"/>
      <c r="L82" s="75"/>
      <c r="M82" s="75"/>
      <c r="N82" s="75"/>
      <c r="O82" s="75"/>
      <c r="P82" s="75"/>
      <c r="Q82" s="75"/>
      <c r="R82" s="54"/>
      <c r="S82" s="55"/>
      <c r="T82" s="1"/>
    </row>
    <row r="83" spans="1:256" s="51" customFormat="1" ht="14.1" customHeight="1" x14ac:dyDescent="0.25">
      <c r="A83" s="72"/>
      <c r="B83" s="73" t="s">
        <v>3</v>
      </c>
      <c r="C83" s="66"/>
      <c r="D83" s="66"/>
      <c r="E83" s="66"/>
      <c r="F83" s="66"/>
      <c r="G83" s="66"/>
      <c r="H83" s="66"/>
      <c r="I83" s="66"/>
      <c r="J83" s="66"/>
      <c r="K83" s="74"/>
      <c r="L83" s="75"/>
      <c r="M83" s="75"/>
      <c r="N83" s="75"/>
      <c r="O83" s="75"/>
      <c r="P83" s="75"/>
      <c r="Q83" s="75"/>
      <c r="R83" s="54"/>
      <c r="S83" s="55"/>
      <c r="T83" s="459"/>
    </row>
    <row r="84" spans="1:256" s="51" customFormat="1" ht="14.1" customHeight="1" x14ac:dyDescent="0.25">
      <c r="A84" s="72"/>
      <c r="B84" s="73" t="s">
        <v>4</v>
      </c>
      <c r="C84" s="66"/>
      <c r="D84" s="66"/>
      <c r="E84" s="66"/>
      <c r="F84" s="66"/>
      <c r="G84" s="66"/>
      <c r="H84" s="66"/>
      <c r="I84" s="66"/>
      <c r="J84" s="66"/>
      <c r="K84" s="74"/>
      <c r="L84" s="75"/>
      <c r="M84" s="75"/>
      <c r="N84" s="75"/>
      <c r="O84" s="75"/>
      <c r="P84" s="75"/>
      <c r="Q84" s="75"/>
      <c r="R84" s="54"/>
      <c r="S84" s="55"/>
      <c r="T84" s="1"/>
    </row>
    <row r="85" spans="1:256" s="51" customFormat="1" ht="14.1" customHeight="1" x14ac:dyDescent="0.25">
      <c r="A85" s="72"/>
      <c r="B85" s="73" t="s">
        <v>22</v>
      </c>
      <c r="C85" s="66">
        <v>11</v>
      </c>
      <c r="D85" s="66">
        <v>12</v>
      </c>
      <c r="E85" s="66">
        <v>14</v>
      </c>
      <c r="F85" s="66">
        <v>15</v>
      </c>
      <c r="G85" s="66">
        <v>15</v>
      </c>
      <c r="H85" s="66">
        <v>15</v>
      </c>
      <c r="I85" s="66">
        <v>15</v>
      </c>
      <c r="J85" s="76">
        <v>0</v>
      </c>
      <c r="K85" s="54"/>
      <c r="L85" s="54"/>
      <c r="M85" s="54"/>
      <c r="N85" s="54"/>
      <c r="O85" s="54"/>
      <c r="P85" s="54"/>
      <c r="Q85" s="54"/>
      <c r="R85" s="54"/>
      <c r="S85" s="55"/>
      <c r="T85" s="1"/>
    </row>
    <row r="86" spans="1:256" s="51" customFormat="1" ht="14.1" customHeight="1" x14ac:dyDescent="0.25">
      <c r="A86" s="72"/>
      <c r="B86" s="73" t="s">
        <v>21</v>
      </c>
      <c r="C86" s="66"/>
      <c r="D86" s="66"/>
      <c r="E86" s="66"/>
      <c r="F86" s="66"/>
      <c r="G86" s="66"/>
      <c r="H86" s="66"/>
      <c r="I86" s="66"/>
      <c r="J86" s="66"/>
      <c r="K86" s="74"/>
      <c r="L86" s="75"/>
      <c r="M86" s="75"/>
      <c r="N86" s="75"/>
      <c r="O86" s="75"/>
      <c r="P86" s="75"/>
      <c r="Q86" s="75"/>
      <c r="R86" s="54"/>
      <c r="S86" s="55"/>
      <c r="T86" s="1"/>
    </row>
    <row r="87" spans="1:256" s="51" customFormat="1" ht="14.1" customHeight="1" x14ac:dyDescent="0.25">
      <c r="A87" s="72"/>
      <c r="B87" s="73" t="s">
        <v>5</v>
      </c>
      <c r="C87" s="66"/>
      <c r="D87" s="66"/>
      <c r="E87" s="66"/>
      <c r="F87" s="66"/>
      <c r="G87" s="66"/>
      <c r="H87" s="66"/>
      <c r="I87" s="66"/>
      <c r="J87" s="66"/>
      <c r="K87" s="74"/>
      <c r="L87" s="75"/>
      <c r="M87" s="75"/>
      <c r="N87" s="75"/>
      <c r="O87" s="75"/>
      <c r="P87" s="75"/>
      <c r="Q87" s="75"/>
      <c r="R87" s="54"/>
      <c r="S87" s="55"/>
      <c r="T87" s="1"/>
    </row>
    <row r="88" spans="1:256" ht="14.1" customHeight="1" x14ac:dyDescent="0.25">
      <c r="A88" s="72"/>
      <c r="B88" s="73" t="s">
        <v>6</v>
      </c>
      <c r="C88" s="66"/>
      <c r="D88" s="66"/>
      <c r="E88" s="66"/>
      <c r="F88" s="66"/>
      <c r="G88" s="66"/>
      <c r="H88" s="66"/>
      <c r="I88" s="66"/>
      <c r="J88" s="66"/>
      <c r="K88" s="74"/>
      <c r="L88" s="75"/>
      <c r="M88" s="75"/>
      <c r="N88" s="75"/>
      <c r="O88" s="75"/>
      <c r="P88" s="75"/>
      <c r="Q88" s="75"/>
      <c r="R88" s="54"/>
      <c r="S88" s="55"/>
      <c r="T88" s="1"/>
    </row>
    <row r="89" spans="1:256" ht="15" x14ac:dyDescent="0.25">
      <c r="A89" s="72">
        <v>90532</v>
      </c>
      <c r="B89" s="73" t="s">
        <v>23</v>
      </c>
      <c r="C89" s="66"/>
      <c r="D89" s="66"/>
      <c r="E89" s="66"/>
      <c r="F89" s="66"/>
      <c r="G89" s="66"/>
      <c r="H89" s="66"/>
      <c r="I89" s="66"/>
      <c r="J89" s="66"/>
      <c r="K89" s="74">
        <v>0</v>
      </c>
      <c r="L89" s="216">
        <v>20</v>
      </c>
      <c r="M89" s="216">
        <v>0</v>
      </c>
      <c r="N89" s="216"/>
      <c r="O89" s="216"/>
      <c r="P89" s="216"/>
      <c r="Q89" s="75"/>
      <c r="R89" s="54"/>
      <c r="S89" s="55"/>
      <c r="T89" s="1" t="s">
        <v>1512</v>
      </c>
    </row>
    <row r="90" spans="1:256" ht="15" x14ac:dyDescent="0.25">
      <c r="A90" s="72"/>
      <c r="B90" s="73" t="s">
        <v>17</v>
      </c>
      <c r="C90" s="66"/>
      <c r="D90" s="66"/>
      <c r="E90" s="66"/>
      <c r="F90" s="66"/>
      <c r="G90" s="66"/>
      <c r="H90" s="66"/>
      <c r="I90" s="66"/>
      <c r="J90" s="66"/>
      <c r="K90" s="74"/>
      <c r="L90" s="75"/>
      <c r="M90" s="75"/>
      <c r="N90" s="75"/>
      <c r="O90" s="75"/>
      <c r="P90" s="75"/>
      <c r="Q90" s="75"/>
      <c r="R90" s="54"/>
      <c r="S90" s="55"/>
      <c r="T90" s="1"/>
    </row>
    <row r="91" spans="1:256" ht="15" x14ac:dyDescent="0.25">
      <c r="A91" s="64">
        <v>3187</v>
      </c>
      <c r="B91" s="460" t="s">
        <v>116</v>
      </c>
      <c r="C91" s="66">
        <v>16</v>
      </c>
      <c r="D91" s="66">
        <v>15</v>
      </c>
      <c r="E91" s="66">
        <v>16</v>
      </c>
      <c r="F91" s="66">
        <v>15</v>
      </c>
      <c r="G91" s="66">
        <v>16</v>
      </c>
      <c r="H91" s="66">
        <v>17</v>
      </c>
      <c r="I91" s="66">
        <v>19</v>
      </c>
      <c r="J91" s="37">
        <v>21</v>
      </c>
      <c r="K91" s="54">
        <v>20</v>
      </c>
      <c r="L91" s="54">
        <v>20</v>
      </c>
      <c r="M91" s="54">
        <v>18</v>
      </c>
      <c r="N91" s="54">
        <v>12</v>
      </c>
      <c r="O91" s="54">
        <v>8</v>
      </c>
      <c r="P91" s="54">
        <v>0</v>
      </c>
      <c r="Q91" s="54">
        <v>0</v>
      </c>
      <c r="R91" s="54">
        <f>Q91-P91</f>
        <v>0</v>
      </c>
      <c r="S91" s="55"/>
      <c r="T91" s="278"/>
    </row>
    <row r="92" spans="1:256" ht="15" x14ac:dyDescent="0.25">
      <c r="A92" s="72"/>
      <c r="B92" s="73" t="s">
        <v>14</v>
      </c>
      <c r="C92" s="66"/>
      <c r="D92" s="66"/>
      <c r="E92" s="66"/>
      <c r="F92" s="66"/>
      <c r="G92" s="66"/>
      <c r="H92" s="66"/>
      <c r="I92" s="66"/>
      <c r="J92" s="66"/>
      <c r="K92" s="74"/>
      <c r="L92" s="45"/>
      <c r="M92" s="45"/>
      <c r="N92" s="45"/>
      <c r="O92" s="45"/>
      <c r="P92" s="45"/>
      <c r="Q92" s="45"/>
      <c r="R92" s="54"/>
      <c r="S92" s="55"/>
      <c r="T92" s="1"/>
    </row>
    <row r="93" spans="1:256" ht="15" x14ac:dyDescent="0.25">
      <c r="A93" s="72"/>
      <c r="B93" s="73" t="s">
        <v>140</v>
      </c>
      <c r="C93" s="66">
        <v>18</v>
      </c>
      <c r="D93" s="66">
        <v>21</v>
      </c>
      <c r="E93" s="66">
        <v>22</v>
      </c>
      <c r="F93" s="66">
        <v>21</v>
      </c>
      <c r="G93" s="66">
        <v>19</v>
      </c>
      <c r="H93" s="66">
        <v>19</v>
      </c>
      <c r="I93" s="66">
        <v>17</v>
      </c>
      <c r="J93" s="76">
        <v>0</v>
      </c>
      <c r="K93" s="54"/>
      <c r="L93" s="54"/>
      <c r="M93" s="54"/>
      <c r="N93" s="54"/>
      <c r="O93" s="54"/>
      <c r="P93" s="54"/>
      <c r="Q93" s="54"/>
      <c r="R93" s="54"/>
      <c r="S93" s="55"/>
      <c r="T93" s="1"/>
    </row>
    <row r="94" spans="1:256" ht="14.45" customHeight="1" x14ac:dyDescent="0.25">
      <c r="A94" s="72"/>
      <c r="B94" s="73" t="s">
        <v>15</v>
      </c>
      <c r="C94" s="66"/>
      <c r="D94" s="66"/>
      <c r="E94" s="66"/>
      <c r="F94" s="66"/>
      <c r="G94" s="66"/>
      <c r="H94" s="66"/>
      <c r="I94" s="66"/>
      <c r="J94" s="66"/>
      <c r="K94" s="74"/>
      <c r="L94" s="45"/>
      <c r="M94" s="45"/>
      <c r="N94" s="45"/>
      <c r="O94" s="45"/>
      <c r="P94" s="45"/>
      <c r="Q94" s="45"/>
      <c r="R94" s="54"/>
      <c r="S94" s="55"/>
      <c r="T94" s="1"/>
      <c r="U94" s="203"/>
      <c r="V94" s="203"/>
      <c r="W94" s="202"/>
      <c r="X94" s="203"/>
      <c r="Y94" s="202"/>
      <c r="Z94" s="203"/>
      <c r="AA94" s="202"/>
      <c r="AB94" s="203"/>
      <c r="AC94" s="202"/>
      <c r="AD94" s="203"/>
      <c r="AE94" s="202"/>
      <c r="AF94" s="203"/>
      <c r="AG94" s="202"/>
      <c r="AH94" s="203"/>
      <c r="AI94" s="202"/>
      <c r="AJ94" s="203"/>
      <c r="AK94" s="202"/>
      <c r="AL94" s="203"/>
      <c r="AM94" s="202"/>
      <c r="AN94" s="203"/>
      <c r="AO94" s="202"/>
      <c r="AP94" s="203"/>
      <c r="AQ94" s="202"/>
      <c r="AR94" s="203"/>
      <c r="AS94" s="202"/>
      <c r="AT94" s="203"/>
      <c r="AU94" s="202"/>
      <c r="AV94" s="203"/>
      <c r="AW94" s="202"/>
      <c r="AX94" s="203"/>
      <c r="AY94" s="202"/>
      <c r="AZ94" s="203"/>
      <c r="BA94" s="202"/>
      <c r="BB94" s="203"/>
      <c r="BC94" s="202"/>
      <c r="BD94" s="203"/>
      <c r="BE94" s="202"/>
      <c r="BF94" s="203"/>
      <c r="BG94" s="202"/>
      <c r="BH94" s="203"/>
      <c r="BI94" s="202"/>
      <c r="BJ94" s="203"/>
      <c r="BK94" s="202"/>
      <c r="BL94" s="203"/>
      <c r="BM94" s="202"/>
      <c r="BN94" s="203"/>
      <c r="BO94" s="202"/>
      <c r="BP94" s="203"/>
      <c r="BQ94" s="202"/>
      <c r="BR94" s="203"/>
      <c r="BS94" s="202"/>
      <c r="BT94" s="203"/>
      <c r="BU94" s="202"/>
      <c r="BV94" s="203"/>
      <c r="BW94" s="202"/>
      <c r="BX94" s="203"/>
      <c r="BY94" s="202"/>
      <c r="BZ94" s="203"/>
      <c r="CA94" s="202"/>
      <c r="CB94" s="203"/>
      <c r="CC94" s="202"/>
      <c r="CD94" s="203"/>
      <c r="CE94" s="202"/>
      <c r="CF94" s="203"/>
      <c r="CG94" s="202"/>
      <c r="CH94" s="203"/>
      <c r="CI94" s="202"/>
      <c r="CJ94" s="203"/>
      <c r="CK94" s="202"/>
      <c r="CL94" s="203"/>
      <c r="CM94" s="202"/>
      <c r="CN94" s="203"/>
      <c r="CO94" s="202"/>
      <c r="CP94" s="203"/>
      <c r="CQ94" s="202"/>
      <c r="CR94" s="203"/>
      <c r="CS94" s="202"/>
      <c r="CT94" s="203"/>
      <c r="CU94" s="202"/>
      <c r="CV94" s="203"/>
      <c r="CW94" s="202"/>
      <c r="CX94" s="203"/>
      <c r="CY94" s="202"/>
      <c r="CZ94" s="203"/>
      <c r="DA94" s="202"/>
      <c r="DB94" s="203"/>
      <c r="DC94" s="202"/>
      <c r="DD94" s="203"/>
      <c r="DE94" s="202"/>
      <c r="DF94" s="203"/>
      <c r="DG94" s="202"/>
      <c r="DH94" s="203"/>
      <c r="DI94" s="202"/>
      <c r="DJ94" s="203"/>
      <c r="DK94" s="202"/>
      <c r="DL94" s="203"/>
      <c r="DM94" s="202"/>
      <c r="DN94" s="203"/>
      <c r="DO94" s="202"/>
      <c r="DP94" s="203"/>
      <c r="DQ94" s="202"/>
      <c r="DR94" s="203"/>
      <c r="DS94" s="202"/>
      <c r="DT94" s="203"/>
      <c r="DU94" s="202"/>
      <c r="DV94" s="203"/>
      <c r="DW94" s="202"/>
      <c r="DX94" s="203"/>
      <c r="DY94" s="202"/>
      <c r="DZ94" s="203"/>
      <c r="EA94" s="202"/>
      <c r="EB94" s="203"/>
      <c r="EC94" s="202"/>
      <c r="ED94" s="203"/>
      <c r="EE94" s="202"/>
      <c r="EF94" s="203"/>
      <c r="EG94" s="202"/>
      <c r="EH94" s="203"/>
      <c r="EI94" s="202"/>
      <c r="EJ94" s="203"/>
      <c r="EK94" s="202"/>
      <c r="EL94" s="203"/>
      <c r="EM94" s="202"/>
      <c r="EN94" s="203"/>
      <c r="EO94" s="202"/>
      <c r="EP94" s="203"/>
      <c r="EQ94" s="202"/>
      <c r="ER94" s="203"/>
      <c r="ES94" s="202"/>
      <c r="ET94" s="203"/>
      <c r="EU94" s="202"/>
      <c r="EV94" s="203"/>
      <c r="EW94" s="202"/>
      <c r="EX94" s="203"/>
      <c r="EY94" s="202"/>
      <c r="EZ94" s="203"/>
      <c r="FA94" s="202"/>
      <c r="FB94" s="203"/>
      <c r="FC94" s="202"/>
      <c r="FD94" s="203"/>
      <c r="FE94" s="202"/>
      <c r="FF94" s="203"/>
      <c r="FG94" s="202"/>
      <c r="FH94" s="203"/>
      <c r="FI94" s="202"/>
      <c r="FJ94" s="203"/>
      <c r="FK94" s="202"/>
      <c r="FL94" s="203"/>
      <c r="FM94" s="202"/>
      <c r="FN94" s="203"/>
      <c r="FO94" s="202"/>
      <c r="FP94" s="203"/>
      <c r="FQ94" s="202"/>
      <c r="FR94" s="203"/>
      <c r="FS94" s="202"/>
      <c r="FT94" s="203"/>
      <c r="FU94" s="202"/>
      <c r="FV94" s="203"/>
      <c r="FW94" s="202"/>
      <c r="FX94" s="203"/>
      <c r="FY94" s="202"/>
      <c r="FZ94" s="203"/>
      <c r="GA94" s="202"/>
      <c r="GB94" s="203"/>
      <c r="GC94" s="202"/>
      <c r="GD94" s="203"/>
      <c r="GE94" s="202"/>
      <c r="GF94" s="203"/>
      <c r="GG94" s="202"/>
      <c r="GH94" s="203"/>
      <c r="GI94" s="202"/>
      <c r="GJ94" s="203"/>
      <c r="GK94" s="202"/>
      <c r="GL94" s="203"/>
      <c r="GM94" s="202"/>
      <c r="GN94" s="203"/>
      <c r="GO94" s="202"/>
      <c r="GP94" s="203"/>
      <c r="GQ94" s="202"/>
      <c r="GR94" s="203"/>
      <c r="GS94" s="202"/>
      <c r="GT94" s="203"/>
      <c r="GU94" s="202"/>
      <c r="GV94" s="203"/>
      <c r="GW94" s="202"/>
      <c r="GX94" s="203"/>
      <c r="GY94" s="202"/>
      <c r="GZ94" s="203"/>
      <c r="HA94" s="202"/>
      <c r="HB94" s="203"/>
      <c r="HC94" s="202"/>
      <c r="HD94" s="203"/>
      <c r="HE94" s="202"/>
      <c r="HF94" s="203"/>
      <c r="HG94" s="202"/>
      <c r="HH94" s="203"/>
      <c r="HI94" s="202"/>
      <c r="HJ94" s="203"/>
      <c r="HK94" s="202"/>
      <c r="HL94" s="203"/>
      <c r="HM94" s="202"/>
      <c r="HN94" s="203"/>
      <c r="HO94" s="202"/>
      <c r="HP94" s="203"/>
      <c r="HQ94" s="202"/>
      <c r="HR94" s="203"/>
      <c r="HS94" s="202"/>
      <c r="HT94" s="203"/>
      <c r="HU94" s="202"/>
      <c r="HV94" s="203"/>
      <c r="HW94" s="202"/>
      <c r="HX94" s="203"/>
      <c r="HY94" s="202"/>
      <c r="HZ94" s="203"/>
      <c r="IA94" s="202"/>
      <c r="IB94" s="203"/>
      <c r="IC94" s="202"/>
      <c r="ID94" s="203"/>
      <c r="IE94" s="202"/>
      <c r="IF94" s="203"/>
      <c r="IG94" s="202"/>
      <c r="IH94" s="203"/>
      <c r="II94" s="202"/>
      <c r="IJ94" s="203"/>
      <c r="IK94" s="202"/>
      <c r="IL94" s="203"/>
      <c r="IM94" s="202"/>
      <c r="IN94" s="203"/>
      <c r="IO94" s="202"/>
      <c r="IP94" s="203"/>
      <c r="IQ94" s="202"/>
      <c r="IR94" s="203"/>
      <c r="IS94" s="202"/>
      <c r="IT94" s="203"/>
      <c r="IU94" s="202"/>
      <c r="IV94" s="203"/>
    </row>
    <row r="95" spans="1:256" s="51" customFormat="1" ht="14.1" customHeight="1" x14ac:dyDescent="0.25">
      <c r="A95" s="72"/>
      <c r="B95" s="73" t="s">
        <v>7</v>
      </c>
      <c r="C95" s="66"/>
      <c r="D95" s="66"/>
      <c r="E95" s="66"/>
      <c r="F95" s="66"/>
      <c r="G95" s="66"/>
      <c r="H95" s="66"/>
      <c r="I95" s="66"/>
      <c r="J95" s="66"/>
      <c r="K95" s="74"/>
      <c r="L95" s="54"/>
      <c r="M95" s="54"/>
      <c r="N95" s="54"/>
      <c r="O95" s="54"/>
      <c r="P95" s="54"/>
      <c r="Q95" s="54"/>
      <c r="R95" s="54"/>
      <c r="S95" s="55"/>
      <c r="T95" s="1"/>
    </row>
    <row r="96" spans="1:256" s="51" customFormat="1" ht="14.1" customHeight="1" x14ac:dyDescent="0.25">
      <c r="A96" s="72"/>
      <c r="B96" s="73" t="s">
        <v>18</v>
      </c>
      <c r="C96" s="66"/>
      <c r="D96" s="66"/>
      <c r="E96" s="66"/>
      <c r="F96" s="66"/>
      <c r="G96" s="66"/>
      <c r="H96" s="66"/>
      <c r="I96" s="66"/>
      <c r="J96" s="66"/>
      <c r="K96" s="74"/>
      <c r="L96" s="75"/>
      <c r="M96" s="75"/>
      <c r="N96" s="75"/>
      <c r="O96" s="75"/>
      <c r="P96" s="75"/>
      <c r="Q96" s="75"/>
      <c r="R96" s="54"/>
      <c r="S96" s="55"/>
      <c r="T96" s="1"/>
    </row>
    <row r="97" spans="1:20" s="51" customFormat="1" ht="14.1" customHeight="1" x14ac:dyDescent="0.25">
      <c r="A97" s="72"/>
      <c r="B97" s="73" t="s">
        <v>20</v>
      </c>
      <c r="C97" s="66"/>
      <c r="D97" s="66"/>
      <c r="E97" s="66"/>
      <c r="F97" s="66"/>
      <c r="G97" s="66"/>
      <c r="H97" s="66"/>
      <c r="I97" s="66"/>
      <c r="J97" s="74"/>
      <c r="K97" s="74"/>
      <c r="L97" s="75"/>
      <c r="M97" s="75"/>
      <c r="N97" s="75"/>
      <c r="O97" s="75"/>
      <c r="P97" s="75"/>
      <c r="Q97" s="75"/>
      <c r="R97" s="54"/>
      <c r="S97" s="55"/>
      <c r="T97" s="1"/>
    </row>
    <row r="98" spans="1:20" ht="14.1" customHeight="1" x14ac:dyDescent="0.2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T98" s="1"/>
    </row>
    <row r="99" spans="1:20" s="51" customFormat="1" ht="14.1" customHeight="1" x14ac:dyDescent="0.25">
      <c r="A99" s="77"/>
      <c r="B99" s="78" t="s">
        <v>1476</v>
      </c>
      <c r="C99" s="74">
        <f>SUM(C3:C98)</f>
        <v>1932</v>
      </c>
      <c r="D99" s="57">
        <f>SUM(D$3:D98)</f>
        <v>1907</v>
      </c>
      <c r="E99" s="57">
        <f>SUM(E$3:E98)</f>
        <v>1859</v>
      </c>
      <c r="F99" s="57">
        <f>SUM(F$3:F98)</f>
        <v>1794</v>
      </c>
      <c r="G99" s="57">
        <f>SUM(G$3:G98)</f>
        <v>1836</v>
      </c>
      <c r="H99" s="57">
        <f>SUM(H$3:H98)</f>
        <v>1784</v>
      </c>
      <c r="I99" s="57">
        <f>SUM(I$3:I98)</f>
        <v>1750</v>
      </c>
      <c r="J99" s="57">
        <f>SUM(J$3:J98)</f>
        <v>1756</v>
      </c>
      <c r="K99" s="57">
        <f>SUM(K$3:K98)</f>
        <v>1700</v>
      </c>
      <c r="L99" s="57">
        <f>SUM(L$3:L98)</f>
        <v>1678</v>
      </c>
      <c r="M99" s="57">
        <f>SUM(M$3:M98)</f>
        <v>1601</v>
      </c>
      <c r="N99" s="57">
        <v>1535</v>
      </c>
      <c r="O99" s="57">
        <v>1502</v>
      </c>
      <c r="P99" s="57">
        <f>SUM(P$3:P98)</f>
        <v>1418</v>
      </c>
      <c r="Q99" s="57">
        <f>SUM(Q$3:Q98)</f>
        <v>1459</v>
      </c>
      <c r="R99" s="74">
        <f>SUM(R$3:R98)</f>
        <v>41</v>
      </c>
      <c r="S99" s="55">
        <f>(Q99/P99)-1</f>
        <v>2.8913963328631942E-2</v>
      </c>
      <c r="T99" s="1"/>
    </row>
    <row r="100" spans="1:20" ht="15" x14ac:dyDescent="0.25">
      <c r="A100" s="77"/>
      <c r="B100" s="78"/>
      <c r="C100" s="74"/>
      <c r="D100" s="54">
        <f t="shared" ref="D100:M100" si="4">D99-C99</f>
        <v>-25</v>
      </c>
      <c r="E100" s="54">
        <f t="shared" si="4"/>
        <v>-48</v>
      </c>
      <c r="F100" s="54">
        <f t="shared" si="4"/>
        <v>-65</v>
      </c>
      <c r="G100" s="54">
        <f t="shared" si="4"/>
        <v>42</v>
      </c>
      <c r="H100" s="54">
        <f t="shared" si="4"/>
        <v>-52</v>
      </c>
      <c r="I100" s="54">
        <f t="shared" si="4"/>
        <v>-34</v>
      </c>
      <c r="J100" s="54">
        <f t="shared" si="4"/>
        <v>6</v>
      </c>
      <c r="K100" s="54">
        <f t="shared" si="4"/>
        <v>-56</v>
      </c>
      <c r="L100" s="54">
        <f t="shared" si="4"/>
        <v>-22</v>
      </c>
      <c r="M100" s="54">
        <f t="shared" si="4"/>
        <v>-77</v>
      </c>
      <c r="N100" s="54">
        <f>N99-M99</f>
        <v>-66</v>
      </c>
      <c r="O100" s="54">
        <v>-33</v>
      </c>
      <c r="P100" s="54">
        <f>P99-O99</f>
        <v>-84</v>
      </c>
      <c r="Q100" s="54">
        <f>Q99-P99</f>
        <v>41</v>
      </c>
      <c r="R100" s="54"/>
      <c r="S100" s="50"/>
      <c r="T100" s="1"/>
    </row>
    <row r="101" spans="1:20" ht="15" x14ac:dyDescent="0.25">
      <c r="A101" s="77"/>
      <c r="B101" s="51"/>
      <c r="C101" s="7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0"/>
      <c r="T101" s="1"/>
    </row>
    <row r="102" spans="1:20" s="51" customFormat="1" ht="14.1" customHeight="1" x14ac:dyDescent="0.25">
      <c r="A102" s="77"/>
      <c r="C102" s="74"/>
      <c r="D102" s="74"/>
      <c r="E102" s="74"/>
      <c r="F102" s="74"/>
      <c r="G102" s="74"/>
      <c r="H102" s="74"/>
      <c r="I102" s="74"/>
      <c r="J102" s="74"/>
      <c r="K102" s="74"/>
      <c r="L102" s="54"/>
      <c r="M102" s="54"/>
      <c r="N102" s="54"/>
      <c r="O102" s="54"/>
      <c r="P102" s="54"/>
      <c r="Q102" s="54"/>
      <c r="R102" s="54"/>
      <c r="S102" s="50"/>
      <c r="T102" s="1"/>
    </row>
    <row r="103" spans="1:20" s="51" customFormat="1" ht="14.1" customHeight="1" x14ac:dyDescent="0.25">
      <c r="A103" s="50"/>
      <c r="B103" s="151" t="s">
        <v>1407</v>
      </c>
      <c r="C103" s="58"/>
      <c r="D103" s="58"/>
      <c r="E103" s="58"/>
      <c r="F103" s="54"/>
      <c r="G103" s="54"/>
      <c r="H103" s="54"/>
      <c r="I103" s="54"/>
      <c r="J103" s="54"/>
      <c r="K103" s="79"/>
      <c r="L103" s="79"/>
      <c r="M103" s="79"/>
      <c r="N103" s="79"/>
      <c r="O103" s="79"/>
      <c r="P103" s="79"/>
      <c r="Q103" s="79"/>
      <c r="R103" s="54"/>
      <c r="S103" s="50"/>
      <c r="T103" s="1"/>
    </row>
    <row r="104" spans="1:20" s="51" customFormat="1" ht="14.1" customHeight="1" x14ac:dyDescent="0.25">
      <c r="A104" s="50"/>
      <c r="B104" s="345" t="s">
        <v>1408</v>
      </c>
      <c r="C104" s="58"/>
      <c r="D104" s="58"/>
      <c r="E104" s="58"/>
      <c r="F104" s="54"/>
      <c r="G104" s="54"/>
      <c r="H104" s="54"/>
      <c r="I104" s="54"/>
      <c r="J104" s="54"/>
      <c r="K104" s="79"/>
      <c r="L104" s="79"/>
      <c r="M104" s="79"/>
      <c r="N104" s="79"/>
      <c r="O104" s="79"/>
      <c r="P104" s="79"/>
      <c r="Q104" s="79"/>
      <c r="R104" s="54"/>
      <c r="S104" s="50"/>
      <c r="T104" s="1"/>
    </row>
    <row r="105" spans="1:20" s="51" customFormat="1" ht="14.1" customHeight="1" x14ac:dyDescent="0.25">
      <c r="A105" s="50"/>
      <c r="B105" s="346" t="s">
        <v>1409</v>
      </c>
      <c r="C105" s="58"/>
      <c r="D105" s="58"/>
      <c r="E105" s="58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0"/>
      <c r="T105" s="1"/>
    </row>
    <row r="106" spans="1:20" s="51" customFormat="1" ht="14.1" customHeight="1" x14ac:dyDescent="0.25">
      <c r="A106" s="50"/>
      <c r="B106" s="347" t="s">
        <v>1410</v>
      </c>
      <c r="C106" s="58"/>
      <c r="D106" s="58"/>
      <c r="E106" s="58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0"/>
      <c r="T106" s="1"/>
    </row>
    <row r="107" spans="1:20" s="51" customFormat="1" ht="14.1" customHeight="1" x14ac:dyDescent="0.25">
      <c r="A107" s="50"/>
      <c r="B107" s="348" t="s">
        <v>1411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0"/>
      <c r="T107" s="1"/>
    </row>
    <row r="108" spans="1:20" s="51" customFormat="1" ht="14.1" customHeight="1" x14ac:dyDescent="0.25">
      <c r="A108" s="44"/>
      <c r="B108" s="349" t="s">
        <v>1412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4"/>
      <c r="T108" s="1"/>
    </row>
    <row r="109" spans="1:20" s="51" customFormat="1" ht="14.1" customHeight="1" x14ac:dyDescent="0.25">
      <c r="A109" s="44"/>
      <c r="B109" s="230" t="s">
        <v>1520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4"/>
      <c r="T109" s="1"/>
    </row>
    <row r="110" spans="1:20" s="51" customFormat="1" ht="14.1" customHeight="1" x14ac:dyDescent="0.25">
      <c r="A110" s="44"/>
      <c r="B110" s="353" t="s">
        <v>1623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4"/>
      <c r="T110" s="1"/>
    </row>
    <row r="111" spans="1:20" ht="14.1" customHeight="1" x14ac:dyDescent="0.2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T111" s="1"/>
    </row>
    <row r="112" spans="1:20" ht="14.1" customHeight="1" x14ac:dyDescent="0.2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3:18" x14ac:dyDescent="0.2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3:18" x14ac:dyDescent="0.2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3:18" x14ac:dyDescent="0.2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</row>
    <row r="116" spans="3:18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</row>
    <row r="117" spans="3:18" x14ac:dyDescent="0.2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3:18" x14ac:dyDescent="0.2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</row>
    <row r="119" spans="3:18" x14ac:dyDescent="0.2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</row>
    <row r="120" spans="3:18" x14ac:dyDescent="0.2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</row>
    <row r="121" spans="3:18" x14ac:dyDescent="0.2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</row>
    <row r="122" spans="3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</row>
    <row r="123" spans="3:18" x14ac:dyDescent="0.2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</row>
    <row r="124" spans="3:18" x14ac:dyDescent="0.2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</row>
    <row r="125" spans="3:18" x14ac:dyDescent="0.2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3:18" x14ac:dyDescent="0.2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</row>
    <row r="127" spans="3:18" x14ac:dyDescent="0.2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</row>
    <row r="128" spans="3:18" x14ac:dyDescent="0.2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</row>
    <row r="129" spans="3:18" x14ac:dyDescent="0.2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3:18" x14ac:dyDescent="0.2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</row>
    <row r="131" spans="3:18" x14ac:dyDescent="0.2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</row>
    <row r="132" spans="3:18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</row>
    <row r="133" spans="3:18" x14ac:dyDescent="0.2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</row>
    <row r="134" spans="3:18" x14ac:dyDescent="0.2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3:18" x14ac:dyDescent="0.2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</row>
    <row r="136" spans="3:18" x14ac:dyDescent="0.2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</row>
    <row r="137" spans="3:18" x14ac:dyDescent="0.2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</row>
    <row r="138" spans="3:18" x14ac:dyDescent="0.2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</row>
    <row r="139" spans="3:18" x14ac:dyDescent="0.2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</row>
    <row r="140" spans="3:18" x14ac:dyDescent="0.2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</row>
    <row r="141" spans="3:18" x14ac:dyDescent="0.2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</row>
    <row r="142" spans="3:18" x14ac:dyDescent="0.2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3:18" x14ac:dyDescent="0.2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</row>
    <row r="144" spans="3:18" x14ac:dyDescent="0.2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</row>
    <row r="145" spans="3:18" x14ac:dyDescent="0.2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</row>
    <row r="146" spans="3:18" x14ac:dyDescent="0.2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</row>
    <row r="147" spans="3:18" x14ac:dyDescent="0.2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</row>
    <row r="148" spans="3:18" x14ac:dyDescent="0.2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</row>
    <row r="149" spans="3:18" x14ac:dyDescent="0.2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</row>
    <row r="150" spans="3:18" x14ac:dyDescent="0.2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</row>
    <row r="151" spans="3:18" x14ac:dyDescent="0.2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</row>
    <row r="152" spans="3:18" x14ac:dyDescent="0.2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</row>
    <row r="153" spans="3:18" x14ac:dyDescent="0.2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</row>
    <row r="154" spans="3:18" x14ac:dyDescent="0.2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</row>
    <row r="155" spans="3:18" x14ac:dyDescent="0.2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</row>
    <row r="156" spans="3:18" x14ac:dyDescent="0.2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3:18" x14ac:dyDescent="0.2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</row>
    <row r="158" spans="3:18" x14ac:dyDescent="0.2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</row>
    <row r="159" spans="3:18" x14ac:dyDescent="0.2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3:18" x14ac:dyDescent="0.2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</row>
    <row r="161" spans="3:18" x14ac:dyDescent="0.2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</row>
    <row r="162" spans="3:18" x14ac:dyDescent="0.2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</row>
    <row r="163" spans="3:18" x14ac:dyDescent="0.2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</row>
    <row r="164" spans="3:18" x14ac:dyDescent="0.2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3:18" x14ac:dyDescent="0.2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</row>
    <row r="166" spans="3:18" x14ac:dyDescent="0.2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3:18" x14ac:dyDescent="0.2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</row>
    <row r="168" spans="3:18" x14ac:dyDescent="0.2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</row>
    <row r="169" spans="3:18" x14ac:dyDescent="0.2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</row>
    <row r="170" spans="3:18" x14ac:dyDescent="0.2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</row>
    <row r="171" spans="3:18" x14ac:dyDescent="0.2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</row>
    <row r="172" spans="3:18" x14ac:dyDescent="0.2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</row>
    <row r="173" spans="3:18" x14ac:dyDescent="0.2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</row>
    <row r="174" spans="3:18" x14ac:dyDescent="0.2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</row>
    <row r="175" spans="3:18" x14ac:dyDescent="0.2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</row>
    <row r="176" spans="3:18" x14ac:dyDescent="0.2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</row>
    <row r="177" spans="3:18" x14ac:dyDescent="0.2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</row>
    <row r="178" spans="3:18" x14ac:dyDescent="0.2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</row>
    <row r="179" spans="3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</row>
    <row r="180" spans="3:18" x14ac:dyDescent="0.2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</row>
    <row r="181" spans="3:18" x14ac:dyDescent="0.2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</row>
    <row r="182" spans="3:18" x14ac:dyDescent="0.2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</row>
    <row r="183" spans="3:18" x14ac:dyDescent="0.2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</row>
    <row r="184" spans="3:18" x14ac:dyDescent="0.2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</row>
    <row r="185" spans="3:18" x14ac:dyDescent="0.2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</row>
    <row r="186" spans="3:18" x14ac:dyDescent="0.2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</row>
    <row r="187" spans="3:18" x14ac:dyDescent="0.2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3:18" x14ac:dyDescent="0.2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</row>
    <row r="189" spans="3:18" x14ac:dyDescent="0.2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</row>
    <row r="190" spans="3:18" x14ac:dyDescent="0.2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</row>
    <row r="191" spans="3:18" x14ac:dyDescent="0.2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3:18" x14ac:dyDescent="0.2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</row>
    <row r="193" spans="3:18" x14ac:dyDescent="0.2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</row>
    <row r="194" spans="3:18" x14ac:dyDescent="0.2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</row>
    <row r="195" spans="3:18" x14ac:dyDescent="0.2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</row>
    <row r="196" spans="3:18" x14ac:dyDescent="0.2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</row>
    <row r="197" spans="3:18" x14ac:dyDescent="0.2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</row>
    <row r="198" spans="3:18" x14ac:dyDescent="0.2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</row>
    <row r="199" spans="3:18" x14ac:dyDescent="0.2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</row>
    <row r="200" spans="3:18" x14ac:dyDescent="0.2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</row>
    <row r="201" spans="3:18" x14ac:dyDescent="0.2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</row>
    <row r="202" spans="3:18" x14ac:dyDescent="0.2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</row>
    <row r="203" spans="3:18" x14ac:dyDescent="0.2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</row>
    <row r="204" spans="3:18" x14ac:dyDescent="0.2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</row>
    <row r="205" spans="3:18" x14ac:dyDescent="0.2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</row>
    <row r="206" spans="3:18" x14ac:dyDescent="0.2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</row>
    <row r="207" spans="3:18" x14ac:dyDescent="0.2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</row>
    <row r="208" spans="3:18" x14ac:dyDescent="0.2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</row>
    <row r="209" spans="3:18" x14ac:dyDescent="0.2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</row>
    <row r="210" spans="3:18" x14ac:dyDescent="0.2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</row>
    <row r="211" spans="3:18" x14ac:dyDescent="0.2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</row>
    <row r="212" spans="3:18" x14ac:dyDescent="0.2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</row>
    <row r="213" spans="3:18" x14ac:dyDescent="0.2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</row>
    <row r="214" spans="3:18" x14ac:dyDescent="0.2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</row>
    <row r="215" spans="3:18" x14ac:dyDescent="0.2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</row>
    <row r="216" spans="3:18" x14ac:dyDescent="0.2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</row>
    <row r="217" spans="3:18" x14ac:dyDescent="0.2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</row>
    <row r="218" spans="3:18" x14ac:dyDescent="0.2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3:18" x14ac:dyDescent="0.2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</row>
    <row r="220" spans="3:18" x14ac:dyDescent="0.2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</row>
    <row r="221" spans="3:18" x14ac:dyDescent="0.2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</row>
    <row r="222" spans="3:18" x14ac:dyDescent="0.2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</row>
    <row r="223" spans="3:18" x14ac:dyDescent="0.2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</row>
    <row r="224" spans="3:18" x14ac:dyDescent="0.2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3:18" x14ac:dyDescent="0.2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</row>
    <row r="226" spans="3:18" x14ac:dyDescent="0.2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</row>
    <row r="227" spans="3:18" x14ac:dyDescent="0.2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</row>
    <row r="228" spans="3:18" x14ac:dyDescent="0.2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</row>
    <row r="229" spans="3:18" x14ac:dyDescent="0.2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</row>
    <row r="230" spans="3:18" x14ac:dyDescent="0.2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</row>
    <row r="231" spans="3:18" x14ac:dyDescent="0.2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</row>
    <row r="232" spans="3:18" x14ac:dyDescent="0.2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</row>
    <row r="233" spans="3:18" x14ac:dyDescent="0.2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</row>
    <row r="234" spans="3:18" x14ac:dyDescent="0.2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</row>
    <row r="235" spans="3:18" x14ac:dyDescent="0.2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</row>
    <row r="236" spans="3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</row>
    <row r="237" spans="3:18" x14ac:dyDescent="0.2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</row>
    <row r="238" spans="3:18" x14ac:dyDescent="0.2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</row>
    <row r="239" spans="3:18" x14ac:dyDescent="0.2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</row>
    <row r="240" spans="3:18" x14ac:dyDescent="0.2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</row>
    <row r="241" spans="3:18" x14ac:dyDescent="0.2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</row>
    <row r="242" spans="3:18" x14ac:dyDescent="0.2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</row>
    <row r="243" spans="3:18" x14ac:dyDescent="0.2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</row>
    <row r="244" spans="3:18" x14ac:dyDescent="0.2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x14ac:dyDescent="0.2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</row>
    <row r="246" spans="3:18" x14ac:dyDescent="0.2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</row>
    <row r="247" spans="3:18" x14ac:dyDescent="0.2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</row>
    <row r="248" spans="3:18" x14ac:dyDescent="0.2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</row>
    <row r="249" spans="3:18" x14ac:dyDescent="0.2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3:18" x14ac:dyDescent="0.2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</row>
    <row r="251" spans="3:18" x14ac:dyDescent="0.2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</row>
    <row r="252" spans="3:18" x14ac:dyDescent="0.2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</row>
    <row r="253" spans="3:18" x14ac:dyDescent="0.2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</row>
    <row r="254" spans="3:18" x14ac:dyDescent="0.2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</row>
    <row r="255" spans="3:18" x14ac:dyDescent="0.2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</row>
    <row r="256" spans="3:18" x14ac:dyDescent="0.2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</row>
    <row r="257" spans="3:18" x14ac:dyDescent="0.2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</row>
    <row r="258" spans="3:18" x14ac:dyDescent="0.2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</row>
    <row r="259" spans="3:18" x14ac:dyDescent="0.2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</row>
    <row r="260" spans="3:18" x14ac:dyDescent="0.2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</row>
    <row r="261" spans="3:18" x14ac:dyDescent="0.2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</row>
    <row r="262" spans="3:18" x14ac:dyDescent="0.2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</row>
    <row r="263" spans="3:18" x14ac:dyDescent="0.2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</row>
    <row r="264" spans="3:18" x14ac:dyDescent="0.2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</row>
    <row r="265" spans="3:18" x14ac:dyDescent="0.2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</row>
    <row r="266" spans="3:18" x14ac:dyDescent="0.2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</row>
    <row r="267" spans="3:18" x14ac:dyDescent="0.2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</row>
    <row r="268" spans="3:18" x14ac:dyDescent="0.2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</row>
    <row r="269" spans="3:18" x14ac:dyDescent="0.2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</row>
    <row r="270" spans="3:18" x14ac:dyDescent="0.2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</row>
    <row r="271" spans="3:18" x14ac:dyDescent="0.2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</row>
    <row r="272" spans="3:18" x14ac:dyDescent="0.2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</row>
    <row r="273" spans="3:18" x14ac:dyDescent="0.2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</row>
    <row r="274" spans="3:18" x14ac:dyDescent="0.2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</row>
    <row r="275" spans="3:18" x14ac:dyDescent="0.2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</row>
    <row r="276" spans="3:18" x14ac:dyDescent="0.2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</row>
    <row r="277" spans="3:18" x14ac:dyDescent="0.2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</row>
    <row r="278" spans="3:18" x14ac:dyDescent="0.2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</row>
    <row r="279" spans="3:18" x14ac:dyDescent="0.2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3:18" x14ac:dyDescent="0.2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3:18" x14ac:dyDescent="0.2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3:18" x14ac:dyDescent="0.2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</row>
    <row r="283" spans="3:18" x14ac:dyDescent="0.2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</row>
    <row r="284" spans="3:18" x14ac:dyDescent="0.2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</row>
    <row r="285" spans="3:18" x14ac:dyDescent="0.2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</row>
    <row r="286" spans="3:18" x14ac:dyDescent="0.2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</row>
    <row r="287" spans="3:18" x14ac:dyDescent="0.2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</row>
    <row r="288" spans="3:18" x14ac:dyDescent="0.2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</row>
    <row r="289" spans="3:18" x14ac:dyDescent="0.2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</row>
    <row r="290" spans="3:18" x14ac:dyDescent="0.2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</row>
    <row r="291" spans="3:18" x14ac:dyDescent="0.2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</row>
    <row r="292" spans="3:18" x14ac:dyDescent="0.2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</row>
    <row r="293" spans="3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</row>
    <row r="294" spans="3:18" x14ac:dyDescent="0.2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</row>
    <row r="295" spans="3:18" x14ac:dyDescent="0.2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</row>
    <row r="296" spans="3:18" x14ac:dyDescent="0.2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</row>
  </sheetData>
  <mergeCells count="1">
    <mergeCell ref="R1:S1"/>
  </mergeCells>
  <phoneticPr fontId="4" type="noConversion"/>
  <conditionalFormatting sqref="A3:A58">
    <cfRule type="expression" dxfId="10" priority="17">
      <formula>S3&lt;-0.0999</formula>
    </cfRule>
    <cfRule type="expression" dxfId="9" priority="19">
      <formula>Q3&lt;20</formula>
    </cfRule>
  </conditionalFormatting>
  <conditionalFormatting sqref="B3:B55 B57:B58">
    <cfRule type="expression" dxfId="8" priority="21">
      <formula>R3&lt;0</formula>
    </cfRule>
    <cfRule type="expression" dxfId="7" priority="22">
      <formula>R3=0</formula>
    </cfRule>
    <cfRule type="expression" dxfId="6" priority="23">
      <formula>R3&gt;0</formula>
    </cfRule>
  </conditionalFormatting>
  <conditionalFormatting sqref="D99:Q99">
    <cfRule type="expression" dxfId="5" priority="27">
      <formula>D100&lt;0</formula>
    </cfRule>
    <cfRule type="expression" dxfId="4" priority="28">
      <formula>D100=0</formula>
    </cfRule>
    <cfRule type="expression" dxfId="3" priority="29">
      <formula>D100&gt;0</formula>
    </cfRule>
  </conditionalFormatting>
  <conditionalFormatting sqref="Q3:Q58">
    <cfRule type="expression" dxfId="2" priority="15">
      <formula>Q3&lt;20</formula>
    </cfRule>
  </conditionalFormatting>
  <conditionalFormatting sqref="S3:S58">
    <cfRule type="expression" dxfId="1" priority="14">
      <formula>S3&lt;-0.0999</formula>
    </cfRule>
  </conditionalFormatting>
  <conditionalFormatting sqref="S91">
    <cfRule type="expression" dxfId="0" priority="6">
      <formula>S91&lt;-0.0999</formula>
    </cfRule>
  </conditionalFormatting>
  <printOptions gridLines="1"/>
  <pageMargins left="0.45" right="0.45" top="0.75" bottom="0.5" header="0.5" footer="0.05"/>
  <pageSetup orientation="portrait" horizontalDpi="4294967293" verticalDpi="4294967293"/>
  <headerFooter>
    <oddFooter>&amp;L&amp;8&amp;F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Comparison by District</vt:lpstr>
      <vt:lpstr>Rotaract</vt:lpstr>
      <vt:lpstr>5580</vt:lpstr>
      <vt:lpstr>5610</vt:lpstr>
      <vt:lpstr>5630</vt:lpstr>
      <vt:lpstr>5650</vt:lpstr>
      <vt:lpstr>5680</vt:lpstr>
      <vt:lpstr>5710</vt:lpstr>
      <vt:lpstr>5790</vt:lpstr>
      <vt:lpstr>5810</vt:lpstr>
      <vt:lpstr>5840</vt:lpstr>
      <vt:lpstr>5870</vt:lpstr>
      <vt:lpstr>5890</vt:lpstr>
      <vt:lpstr>5910</vt:lpstr>
      <vt:lpstr>5930</vt:lpstr>
      <vt:lpstr>5960</vt:lpstr>
      <vt:lpstr>5950</vt:lpstr>
      <vt:lpstr>5970</vt:lpstr>
      <vt:lpstr>6000</vt:lpstr>
      <vt:lpstr>6220</vt:lpstr>
      <vt:lpstr>6250</vt:lpstr>
      <vt:lpstr>6270</vt:lpstr>
      <vt:lpstr>6420</vt:lpstr>
      <vt:lpstr>6440</vt:lpstr>
      <vt:lpstr>6450</vt:lpstr>
      <vt:lpstr>'Comparison by District'!Print_Area</vt:lpstr>
    </vt:vector>
  </TitlesOfParts>
  <Company>Rotary International Zones 25b &amp; 29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Club Membership Count</dc:subject>
  <dc:creator>RotarianDWW@gmail.com</dc:creator>
  <cp:lastModifiedBy>Alex Johnson, CCIM</cp:lastModifiedBy>
  <cp:lastPrinted>2024-08-13T21:10:47Z</cp:lastPrinted>
  <dcterms:created xsi:type="dcterms:W3CDTF">2019-05-24T14:33:22Z</dcterms:created>
  <dcterms:modified xsi:type="dcterms:W3CDTF">2025-05-02T01:39:06Z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