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22" i="1"/>
  <c r="K121"/>
  <c r="I121"/>
  <c r="G121"/>
  <c r="E121"/>
  <c r="M121" s="1"/>
  <c r="D121"/>
  <c r="L121" s="1"/>
  <c r="M120"/>
  <c r="K120"/>
  <c r="M119"/>
  <c r="M118"/>
  <c r="K118"/>
  <c r="I117"/>
  <c r="I122" s="1"/>
  <c r="M116"/>
  <c r="K116"/>
  <c r="K122" s="1"/>
  <c r="G115"/>
  <c r="M115" s="1"/>
  <c r="F115"/>
  <c r="L115" s="1"/>
  <c r="B115"/>
  <c r="M114"/>
  <c r="L114"/>
  <c r="D114"/>
  <c r="G113"/>
  <c r="G122" s="1"/>
  <c r="D113"/>
  <c r="L113" s="1"/>
  <c r="B113"/>
  <c r="M112"/>
  <c r="L112"/>
  <c r="D112"/>
  <c r="M111"/>
  <c r="D111"/>
  <c r="L111" s="1"/>
  <c r="M110"/>
  <c r="D110"/>
  <c r="L110" s="1"/>
  <c r="M109"/>
  <c r="D109"/>
  <c r="L109" s="1"/>
  <c r="M108"/>
  <c r="D108"/>
  <c r="M107"/>
  <c r="L107"/>
  <c r="D107"/>
  <c r="M106"/>
  <c r="D106"/>
  <c r="L106" s="1"/>
  <c r="M105"/>
  <c r="L105"/>
  <c r="D105"/>
  <c r="M104"/>
  <c r="D104"/>
  <c r="L104" s="1"/>
  <c r="J101"/>
  <c r="H101"/>
  <c r="M100"/>
  <c r="L100"/>
  <c r="D100"/>
  <c r="K99"/>
  <c r="M99" s="1"/>
  <c r="M98"/>
  <c r="I98"/>
  <c r="M97"/>
  <c r="D97"/>
  <c r="L97" s="1"/>
  <c r="M96"/>
  <c r="L96"/>
  <c r="L95"/>
  <c r="K95"/>
  <c r="K101" s="1"/>
  <c r="I95"/>
  <c r="I101" s="1"/>
  <c r="G95"/>
  <c r="G101" s="1"/>
  <c r="E95"/>
  <c r="M95" s="1"/>
  <c r="M94"/>
  <c r="F94"/>
  <c r="F101" s="1"/>
  <c r="D94"/>
  <c r="L94" s="1"/>
  <c r="M93"/>
  <c r="D93"/>
  <c r="D101" s="1"/>
  <c r="E90"/>
  <c r="D90"/>
  <c r="K89"/>
  <c r="M89" s="1"/>
  <c r="J89"/>
  <c r="J90" s="1"/>
  <c r="H89"/>
  <c r="L89" s="1"/>
  <c r="I88"/>
  <c r="M88" s="1"/>
  <c r="K87"/>
  <c r="K90" s="1"/>
  <c r="I86"/>
  <c r="M86" s="1"/>
  <c r="I85"/>
  <c r="I90" s="1"/>
  <c r="M84"/>
  <c r="L84"/>
  <c r="H84"/>
  <c r="M83"/>
  <c r="H83"/>
  <c r="L83" s="1"/>
  <c r="M82"/>
  <c r="L82"/>
  <c r="F82"/>
  <c r="M81"/>
  <c r="F81"/>
  <c r="L81" s="1"/>
  <c r="M80"/>
  <c r="L80"/>
  <c r="F80"/>
  <c r="G79"/>
  <c r="M79" s="1"/>
  <c r="F79"/>
  <c r="L79" s="1"/>
  <c r="M78"/>
  <c r="F78"/>
  <c r="L78" s="1"/>
  <c r="G77"/>
  <c r="G90" s="1"/>
  <c r="F77"/>
  <c r="F90" s="1"/>
  <c r="K73"/>
  <c r="M73" s="1"/>
  <c r="J73"/>
  <c r="H73"/>
  <c r="F73"/>
  <c r="L73" s="1"/>
  <c r="D73"/>
  <c r="J72"/>
  <c r="H72"/>
  <c r="G72"/>
  <c r="F72"/>
  <c r="E72"/>
  <c r="D72"/>
  <c r="L72" s="1"/>
  <c r="K71"/>
  <c r="J71"/>
  <c r="I71"/>
  <c r="H71"/>
  <c r="G71"/>
  <c r="F71"/>
  <c r="E71"/>
  <c r="M71" s="1"/>
  <c r="D71"/>
  <c r="L71" s="1"/>
  <c r="K70"/>
  <c r="K74" s="1"/>
  <c r="J70"/>
  <c r="I70"/>
  <c r="H70"/>
  <c r="G70"/>
  <c r="G74" s="1"/>
  <c r="F70"/>
  <c r="E70"/>
  <c r="E74" s="1"/>
  <c r="D70"/>
  <c r="L70" s="1"/>
  <c r="M69"/>
  <c r="J69"/>
  <c r="J74" s="1"/>
  <c r="H69"/>
  <c r="H74" s="1"/>
  <c r="F69"/>
  <c r="F74" s="1"/>
  <c r="D69"/>
  <c r="L69" s="1"/>
  <c r="L74" s="1"/>
  <c r="M65"/>
  <c r="J65"/>
  <c r="H65"/>
  <c r="F65"/>
  <c r="D65"/>
  <c r="L65" s="1"/>
  <c r="K64"/>
  <c r="J64"/>
  <c r="I64"/>
  <c r="H64"/>
  <c r="G64"/>
  <c r="F64"/>
  <c r="E64"/>
  <c r="M64" s="1"/>
  <c r="D64"/>
  <c r="L64" s="1"/>
  <c r="J63"/>
  <c r="H63"/>
  <c r="G63"/>
  <c r="F63"/>
  <c r="E63"/>
  <c r="M63" s="1"/>
  <c r="D63"/>
  <c r="L63" s="1"/>
  <c r="M62"/>
  <c r="J62"/>
  <c r="H62"/>
  <c r="F62"/>
  <c r="D62"/>
  <c r="L62" s="1"/>
  <c r="K61"/>
  <c r="J61"/>
  <c r="I61"/>
  <c r="H61"/>
  <c r="G61"/>
  <c r="F61"/>
  <c r="E61"/>
  <c r="M61" s="1"/>
  <c r="D61"/>
  <c r="L61" s="1"/>
  <c r="K60"/>
  <c r="K66" s="1"/>
  <c r="J60"/>
  <c r="I60"/>
  <c r="M60" s="1"/>
  <c r="H60"/>
  <c r="F60"/>
  <c r="D60"/>
  <c r="L60" s="1"/>
  <c r="J59"/>
  <c r="J66" s="1"/>
  <c r="H59"/>
  <c r="H66" s="1"/>
  <c r="G59"/>
  <c r="G66" s="1"/>
  <c r="F59"/>
  <c r="F66" s="1"/>
  <c r="E59"/>
  <c r="M59" s="1"/>
  <c r="D59"/>
  <c r="L59" s="1"/>
  <c r="L66" s="1"/>
  <c r="K56"/>
  <c r="J56"/>
  <c r="I56"/>
  <c r="H56"/>
  <c r="E56"/>
  <c r="D56"/>
  <c r="L55"/>
  <c r="G54"/>
  <c r="M54" s="1"/>
  <c r="M56" s="1"/>
  <c r="F54"/>
  <c r="L54" s="1"/>
  <c r="L56" s="1"/>
  <c r="E51"/>
  <c r="M50"/>
  <c r="J50"/>
  <c r="H50"/>
  <c r="F50"/>
  <c r="D50"/>
  <c r="D51" s="1"/>
  <c r="K49"/>
  <c r="K51" s="1"/>
  <c r="J49"/>
  <c r="J51" s="1"/>
  <c r="I49"/>
  <c r="I51" s="1"/>
  <c r="H49"/>
  <c r="H51" s="1"/>
  <c r="M48"/>
  <c r="G48"/>
  <c r="G51" s="1"/>
  <c r="F48"/>
  <c r="F51" s="1"/>
  <c r="B48"/>
  <c r="M47"/>
  <c r="L47"/>
  <c r="M46"/>
  <c r="L46"/>
  <c r="F43"/>
  <c r="E43"/>
  <c r="M42"/>
  <c r="J42"/>
  <c r="H42"/>
  <c r="F42"/>
  <c r="D42"/>
  <c r="L42" s="1"/>
  <c r="K41"/>
  <c r="K43" s="1"/>
  <c r="J41"/>
  <c r="J43" s="1"/>
  <c r="I41"/>
  <c r="I43" s="1"/>
  <c r="H41"/>
  <c r="H43" s="1"/>
  <c r="L40"/>
  <c r="G40"/>
  <c r="G43" s="1"/>
  <c r="F40"/>
  <c r="B40"/>
  <c r="M39"/>
  <c r="L39"/>
  <c r="M38"/>
  <c r="L38"/>
  <c r="K34"/>
  <c r="J34"/>
  <c r="I34"/>
  <c r="H34"/>
  <c r="G34"/>
  <c r="M34" s="1"/>
  <c r="F34"/>
  <c r="D34"/>
  <c r="L34" s="1"/>
  <c r="K33"/>
  <c r="J33"/>
  <c r="I33"/>
  <c r="H33"/>
  <c r="H35" s="1"/>
  <c r="G33"/>
  <c r="E33"/>
  <c r="M33" s="1"/>
  <c r="D33"/>
  <c r="L33" s="1"/>
  <c r="M32"/>
  <c r="G32"/>
  <c r="F32"/>
  <c r="L32" s="1"/>
  <c r="B32"/>
  <c r="M31"/>
  <c r="J31"/>
  <c r="J35" s="1"/>
  <c r="M30"/>
  <c r="E30"/>
  <c r="D30"/>
  <c r="L30" s="1"/>
  <c r="K29"/>
  <c r="K35" s="1"/>
  <c r="I29"/>
  <c r="I35" s="1"/>
  <c r="G29"/>
  <c r="M29" s="1"/>
  <c r="M35" s="1"/>
  <c r="F29"/>
  <c r="F35" s="1"/>
  <c r="E29"/>
  <c r="E35" s="1"/>
  <c r="D29"/>
  <c r="D35" s="1"/>
  <c r="J25"/>
  <c r="H25"/>
  <c r="F25"/>
  <c r="E25"/>
  <c r="M25" s="1"/>
  <c r="D25"/>
  <c r="L25" s="1"/>
  <c r="J24"/>
  <c r="I24"/>
  <c r="M24" s="1"/>
  <c r="H24"/>
  <c r="F24"/>
  <c r="D24"/>
  <c r="L24" s="1"/>
  <c r="K23"/>
  <c r="J23"/>
  <c r="H23"/>
  <c r="F23"/>
  <c r="E23"/>
  <c r="M23" s="1"/>
  <c r="D23"/>
  <c r="L23" s="1"/>
  <c r="M22"/>
  <c r="J22"/>
  <c r="H22"/>
  <c r="F22"/>
  <c r="D22"/>
  <c r="L22" s="1"/>
  <c r="K21"/>
  <c r="M21" s="1"/>
  <c r="J21"/>
  <c r="H21"/>
  <c r="F21"/>
  <c r="D21"/>
  <c r="L21" s="1"/>
  <c r="J20"/>
  <c r="I20"/>
  <c r="I26" s="1"/>
  <c r="H20"/>
  <c r="G20"/>
  <c r="M20" s="1"/>
  <c r="F20"/>
  <c r="D20"/>
  <c r="L20" s="1"/>
  <c r="K19"/>
  <c r="K26" s="1"/>
  <c r="K125" s="1"/>
  <c r="J19"/>
  <c r="H19"/>
  <c r="G19"/>
  <c r="G26" s="1"/>
  <c r="F19"/>
  <c r="D19"/>
  <c r="L19" s="1"/>
  <c r="J18"/>
  <c r="H18"/>
  <c r="F18"/>
  <c r="E18"/>
  <c r="E26" s="1"/>
  <c r="D18"/>
  <c r="L18" s="1"/>
  <c r="M17"/>
  <c r="J17"/>
  <c r="J26" s="1"/>
  <c r="H17"/>
  <c r="H26" s="1"/>
  <c r="F17"/>
  <c r="F26" s="1"/>
  <c r="D17"/>
  <c r="D26" s="1"/>
  <c r="J13"/>
  <c r="I13"/>
  <c r="H13"/>
  <c r="M12"/>
  <c r="L12"/>
  <c r="M11"/>
  <c r="L11"/>
  <c r="M10"/>
  <c r="K10"/>
  <c r="K13" s="1"/>
  <c r="F10"/>
  <c r="L10" s="1"/>
  <c r="L9"/>
  <c r="G9"/>
  <c r="E9"/>
  <c r="M9" s="1"/>
  <c r="M8"/>
  <c r="F8"/>
  <c r="F13" s="1"/>
  <c r="M7"/>
  <c r="E7"/>
  <c r="D7"/>
  <c r="L7" s="1"/>
  <c r="G6"/>
  <c r="G13" s="1"/>
  <c r="E6"/>
  <c r="M6" s="1"/>
  <c r="D6"/>
  <c r="L6" s="1"/>
  <c r="M13" l="1"/>
  <c r="M66"/>
  <c r="M101"/>
  <c r="E125"/>
  <c r="M43"/>
  <c r="M72"/>
  <c r="M74" s="1"/>
  <c r="L8"/>
  <c r="L13" s="1"/>
  <c r="L17"/>
  <c r="L26" s="1"/>
  <c r="M18"/>
  <c r="M26" s="1"/>
  <c r="M19"/>
  <c r="L29"/>
  <c r="M41"/>
  <c r="L48"/>
  <c r="L51" s="1"/>
  <c r="L50"/>
  <c r="G56"/>
  <c r="G125" s="1"/>
  <c r="E66"/>
  <c r="I66"/>
  <c r="M70"/>
  <c r="I72"/>
  <c r="I74" s="1"/>
  <c r="M77"/>
  <c r="M85"/>
  <c r="M87"/>
  <c r="H90"/>
  <c r="E101"/>
  <c r="D122"/>
  <c r="E13"/>
  <c r="L31"/>
  <c r="G35"/>
  <c r="L41"/>
  <c r="L43" s="1"/>
  <c r="D43"/>
  <c r="M49"/>
  <c r="M51" s="1"/>
  <c r="F56"/>
  <c r="D66"/>
  <c r="D125" s="1"/>
  <c r="D74"/>
  <c r="L77"/>
  <c r="L90" s="1"/>
  <c r="L93"/>
  <c r="L101" s="1"/>
  <c r="M113"/>
  <c r="M122" s="1"/>
  <c r="M117"/>
  <c r="D13"/>
  <c r="M40"/>
  <c r="L49"/>
  <c r="F108"/>
  <c r="I125" l="1"/>
  <c r="F122"/>
  <c r="F125" s="1"/>
  <c r="H108"/>
  <c r="G127"/>
  <c r="I127"/>
  <c r="E127"/>
  <c r="L35"/>
  <c r="M90"/>
  <c r="M125" s="1"/>
  <c r="M127" s="1"/>
  <c r="K127"/>
  <c r="H122" l="1"/>
  <c r="H125" s="1"/>
  <c r="J108"/>
  <c r="J122" l="1"/>
  <c r="J125" s="1"/>
  <c r="L108"/>
  <c r="L122" s="1"/>
  <c r="L125" s="1"/>
</calcChain>
</file>

<file path=xl/comments1.xml><?xml version="1.0" encoding="utf-8"?>
<comments xmlns="http://schemas.openxmlformats.org/spreadsheetml/2006/main">
  <authors>
    <author>Maria M. Ivanova</author>
    <author>Василий</author>
  </authors>
  <commentList>
    <comment ref="E6" authorId="0">
      <text>
        <r>
          <rPr>
            <sz val="9"/>
            <color indexed="81"/>
            <rFont val="Tahoma"/>
            <family val="2"/>
            <charset val="204"/>
          </rPr>
          <t>по выписке из банка и по карте</t>
        </r>
      </text>
    </comment>
    <comment ref="G6" authorId="1">
      <text>
        <r>
          <rPr>
            <b/>
            <sz val="8"/>
            <color indexed="81"/>
            <rFont val="Tahoma"/>
            <family val="2"/>
            <charset val="204"/>
          </rPr>
          <t>Байкал-Эко+Томск+Влад-Эко+Авачинский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 xml:space="preserve">15 000 +14,967 тыс. дол =516 000 +537,333 тыс. руб. </t>
        </r>
      </text>
    </comment>
    <comment ref="G7" authorId="1">
      <text>
        <r>
          <rPr>
            <sz val="8"/>
            <color indexed="81"/>
            <rFont val="Tahoma"/>
            <family val="2"/>
            <charset val="204"/>
          </rPr>
          <t xml:space="preserve">$13776,1 из дотации РИ (курс 38,72) 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согласно выписке из банка</t>
        </r>
      </text>
    </comment>
    <comment ref="G9" authorId="1">
      <text>
        <r>
          <rPr>
            <sz val="8"/>
            <color indexed="81"/>
            <rFont val="Tahoma"/>
            <family val="2"/>
            <charset val="204"/>
          </rPr>
          <t>Остаток окружных взносов за 2013-2014 год</t>
        </r>
      </text>
    </comment>
    <comment ref="F10" authorId="1">
      <text>
        <r>
          <rPr>
            <b/>
            <sz val="8"/>
            <color indexed="81"/>
            <rFont val="Tahoma"/>
            <family val="2"/>
            <charset val="204"/>
          </rPr>
          <t>компенсация ГСМ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204"/>
          </rPr>
          <t>Алтай Э. Трубникова</t>
        </r>
      </text>
    </comment>
    <comment ref="G19" authorId="1">
      <text>
        <r>
          <rPr>
            <b/>
            <sz val="8"/>
            <color indexed="81"/>
            <rFont val="Tahoma"/>
            <family val="2"/>
            <charset val="204"/>
          </rPr>
          <t>Пономарева Омск - 28 136</t>
        </r>
      </text>
    </comment>
    <comment ref="E23" authorId="0">
      <text>
        <r>
          <rPr>
            <sz val="9"/>
            <color indexed="81"/>
            <rFont val="Tahoma"/>
            <family val="2"/>
            <charset val="204"/>
          </rPr>
          <t>компенсация Владивосток</t>
        </r>
      </text>
    </comment>
    <comment ref="I24" authorId="1">
      <text>
        <r>
          <rPr>
            <b/>
            <sz val="8"/>
            <color indexed="81"/>
            <rFont val="Tahoma"/>
            <family val="2"/>
            <charset val="204"/>
          </rPr>
          <t>ПЭТС Кемерово</t>
        </r>
      </text>
    </comment>
    <comment ref="E25" authorId="1">
      <text>
        <r>
          <rPr>
            <sz val="8"/>
            <color indexed="81"/>
            <rFont val="Tahoma"/>
            <family val="2"/>
            <charset val="204"/>
          </rPr>
          <t xml:space="preserve">Москва 2220
</t>
        </r>
      </text>
    </comment>
    <comment ref="G29" authorId="0">
      <text>
        <r>
          <rPr>
            <sz val="9"/>
            <color indexed="81"/>
            <rFont val="Tahoma"/>
            <family val="2"/>
            <charset val="204"/>
          </rPr>
          <t>5 374 руб. - Барнаул, Красноярск - 25451,30, Томск - 14086,40 Кемерово - 2963,60</t>
        </r>
      </text>
    </comment>
    <comment ref="E30" authorId="0">
      <text>
        <r>
          <rPr>
            <sz val="9"/>
            <color indexed="81"/>
            <rFont val="Tahoma"/>
            <family val="2"/>
            <charset val="204"/>
          </rPr>
          <t xml:space="preserve">на дату 30.09
</t>
        </r>
      </text>
    </comment>
    <comment ref="E33" authorId="0">
      <text>
        <r>
          <rPr>
            <sz val="9"/>
            <color indexed="81"/>
            <rFont val="Tahoma"/>
            <family val="2"/>
            <charset val="204"/>
          </rPr>
          <t xml:space="preserve">посещение ассамблеи 2220 г. Москва+Ассамблея Сибирских клубов
</t>
        </r>
      </text>
    </comment>
    <comment ref="G33" authorId="0">
      <text>
        <r>
          <rPr>
            <sz val="9"/>
            <color indexed="81"/>
            <rFont val="Tahoma"/>
            <family val="2"/>
            <charset val="204"/>
          </rPr>
          <t>семинар по ротарианской грамотности Нск+РФ Омск</t>
        </r>
      </text>
    </comment>
    <comment ref="I33" authorId="1">
      <text>
        <r>
          <rPr>
            <b/>
            <sz val="8"/>
            <color indexed="81"/>
            <rFont val="Tahoma"/>
            <family val="2"/>
            <charset val="204"/>
          </rPr>
          <t>ПЭТС Кемерово
+Барнаул Ассамблея</t>
        </r>
      </text>
    </comment>
    <comment ref="G34" authorId="1">
      <text>
        <r>
          <rPr>
            <sz val="8"/>
            <color indexed="81"/>
            <rFont val="Tahoma"/>
            <family val="2"/>
            <charset val="204"/>
          </rPr>
          <t>связь, интернет</t>
        </r>
      </text>
    </comment>
    <comment ref="G40" authorId="1">
      <text>
        <r>
          <rPr>
            <b/>
            <sz val="8"/>
            <color indexed="81"/>
            <rFont val="Tahoma"/>
            <family val="2"/>
            <charset val="204"/>
          </rPr>
          <t>Найданов - Торонто</t>
        </r>
      </text>
    </comment>
    <comment ref="G48" authorId="1">
      <text>
        <r>
          <rPr>
            <sz val="8"/>
            <color indexed="81"/>
            <rFont val="Tahoma"/>
            <family val="2"/>
            <charset val="204"/>
          </rPr>
          <t xml:space="preserve">Торонто
</t>
        </r>
      </text>
    </comment>
    <comment ref="G54" authorId="1">
      <text>
        <r>
          <rPr>
            <sz val="8"/>
            <color indexed="81"/>
            <rFont val="Tahoma"/>
            <family val="2"/>
            <charset val="204"/>
          </rPr>
          <t xml:space="preserve">Терехова Е. В. - Торонто
</t>
        </r>
      </text>
    </comment>
    <comment ref="E59" authorId="0">
      <text>
        <r>
          <rPr>
            <sz val="9"/>
            <color indexed="81"/>
            <rFont val="Tahoma"/>
            <family val="2"/>
            <charset val="204"/>
          </rPr>
          <t>Ассамблея 2220</t>
        </r>
      </text>
    </comment>
    <comment ref="G59" authorId="1">
      <text>
        <r>
          <rPr>
            <sz val="8"/>
            <color indexed="81"/>
            <rFont val="Tahoma"/>
            <family val="2"/>
            <charset val="204"/>
          </rPr>
          <t>Красноярск - визит в клуб</t>
        </r>
      </text>
    </comment>
    <comment ref="I60" authorId="1">
      <text>
        <r>
          <rPr>
            <b/>
            <sz val="8"/>
            <color indexed="81"/>
            <rFont val="Tahoma"/>
            <family val="2"/>
            <charset val="204"/>
          </rPr>
          <t>Барнаул - ассамблея</t>
        </r>
      </text>
    </comment>
    <comment ref="E61" authorId="0">
      <text>
        <r>
          <rPr>
            <sz val="9"/>
            <color indexed="81"/>
            <rFont val="Tahoma"/>
            <family val="2"/>
            <charset val="204"/>
          </rPr>
          <t>компенсация Владивосток</t>
        </r>
      </text>
    </comment>
    <comment ref="G61" authorId="1">
      <text>
        <r>
          <rPr>
            <sz val="8"/>
            <color indexed="81"/>
            <rFont val="Tahoma"/>
            <family val="2"/>
            <charset val="204"/>
          </rPr>
          <t>Улан-Удэ, Иркутск</t>
        </r>
      </text>
    </comment>
    <comment ref="E63" authorId="0">
      <text>
        <r>
          <rPr>
            <sz val="9"/>
            <color indexed="81"/>
            <rFont val="Tahoma"/>
            <family val="2"/>
            <charset val="204"/>
          </rPr>
          <t>15 179,6 руб. - компенсация Владивосток</t>
        </r>
      </text>
    </comment>
    <comment ref="G63" authorId="1">
      <text>
        <r>
          <rPr>
            <sz val="8"/>
            <color indexed="81"/>
            <rFont val="Tahoma"/>
            <family val="2"/>
            <charset val="204"/>
          </rPr>
          <t>RLI Нск</t>
        </r>
      </text>
    </comment>
    <comment ref="E64" authorId="0">
      <text>
        <r>
          <rPr>
            <sz val="9"/>
            <color indexed="81"/>
            <rFont val="Tahoma"/>
            <family val="2"/>
            <charset val="204"/>
          </rPr>
          <t>компенсация Владивосток +RLI тренинг тренеров</t>
        </r>
      </text>
    </comment>
    <comment ref="G64" authorId="1">
      <text>
        <r>
          <rPr>
            <sz val="8"/>
            <color indexed="81"/>
            <rFont val="Tahoma"/>
            <family val="2"/>
            <charset val="204"/>
          </rPr>
          <t xml:space="preserve">Нск RLI
</t>
        </r>
      </text>
    </comment>
    <comment ref="I64" authorId="1">
      <text>
        <r>
          <rPr>
            <b/>
            <sz val="8"/>
            <color indexed="81"/>
            <rFont val="Tahoma"/>
            <family val="2"/>
            <charset val="204"/>
          </rPr>
          <t>ПЭТС+Ю-Сахалинск</t>
        </r>
      </text>
    </comment>
    <comment ref="E70" authorId="1">
      <text>
        <r>
          <rPr>
            <sz val="8"/>
            <color indexed="81"/>
            <rFont val="Tahoma"/>
            <family val="2"/>
            <charset val="204"/>
          </rPr>
          <t>банковская комиссия 10 100 руб. +Москва 2220</t>
        </r>
      </text>
    </comment>
    <comment ref="G70" authorId="1">
      <text>
        <r>
          <rPr>
            <sz val="8"/>
            <color indexed="81"/>
            <rFont val="Tahoma"/>
            <family val="2"/>
            <charset val="204"/>
          </rPr>
          <t>Нск+банк комиссия 2 квартал</t>
        </r>
      </text>
    </comment>
    <comment ref="I70" authorId="1">
      <text>
        <r>
          <rPr>
            <b/>
            <sz val="8"/>
            <color indexed="81"/>
            <rFont val="Tahoma"/>
            <family val="2"/>
            <charset val="204"/>
          </rPr>
          <t>ПЭТС кемерово
+банк комиссия</t>
        </r>
      </text>
    </comment>
    <comment ref="E71" authorId="0">
      <text>
        <r>
          <rPr>
            <sz val="9"/>
            <color indexed="81"/>
            <rFont val="Tahoma"/>
            <family val="2"/>
            <charset val="204"/>
          </rPr>
          <t>30 112 тренинг Краснодар 
14 517,20 - тренинг по числ - Бийск 
16 156 - Ассамблея 2220 Мск</t>
        </r>
      </text>
    </comment>
    <comment ref="G71" authorId="0">
      <text>
        <r>
          <rPr>
            <sz val="9"/>
            <color indexed="81"/>
            <rFont val="Tahoma"/>
            <family val="2"/>
            <charset val="204"/>
          </rPr>
          <t>5 287,30 - тренинг Нск
19 732 руб.+6 888,30 RLI Чита</t>
        </r>
      </text>
    </comment>
    <comment ref="I71" authorId="1">
      <text>
        <r>
          <rPr>
            <b/>
            <sz val="8"/>
            <color indexed="81"/>
            <rFont val="Tahoma"/>
            <family val="2"/>
            <charset val="204"/>
          </rPr>
          <t>Барнаул, Сахалин</t>
        </r>
      </text>
    </comment>
    <comment ref="E72" authorId="0">
      <text>
        <r>
          <rPr>
            <sz val="9"/>
            <color indexed="81"/>
            <rFont val="Tahoma"/>
            <family val="2"/>
            <charset val="204"/>
          </rPr>
          <t xml:space="preserve">30 000 услуги переводчика - 1 квартал </t>
        </r>
      </text>
    </comment>
    <comment ref="G72" authorId="1">
      <text>
        <r>
          <rPr>
            <sz val="8"/>
            <color indexed="81"/>
            <rFont val="Tahoma"/>
            <family val="2"/>
            <charset val="204"/>
          </rPr>
          <t xml:space="preserve"> Торонто + з/п октябрь+ноябрь
</t>
        </r>
      </text>
    </comment>
    <comment ref="G77" authorId="0">
      <text>
        <r>
          <rPr>
            <sz val="9"/>
            <color indexed="81"/>
            <rFont val="Tahoma"/>
            <family val="2"/>
            <charset val="204"/>
          </rPr>
          <t>14 374 Баженова RLI
5 000 аренда зала RLI</t>
        </r>
      </text>
    </comment>
    <comment ref="G79" authorId="1">
      <text>
        <r>
          <rPr>
            <b/>
            <sz val="8"/>
            <color indexed="81"/>
            <rFont val="Tahoma"/>
            <family val="2"/>
            <charset val="204"/>
          </rPr>
          <t>Гулуев Омск 23700,49</t>
        </r>
      </text>
    </comment>
    <comment ref="I88" authorId="1">
      <text>
        <r>
          <rPr>
            <b/>
            <sz val="8"/>
            <color indexed="81"/>
            <rFont val="Tahoma"/>
            <family val="2"/>
            <charset val="204"/>
          </rPr>
          <t>ПЭТС Ротаракта Кемерово</t>
        </r>
      </text>
    </comment>
    <comment ref="I98" authorId="1">
      <text>
        <r>
          <rPr>
            <b/>
            <sz val="8"/>
            <color indexed="81"/>
            <rFont val="Tahoma"/>
            <family val="2"/>
            <charset val="204"/>
          </rPr>
          <t>Издание книги рефератов</t>
        </r>
      </text>
    </comment>
    <comment ref="G115" authorId="1">
      <text>
        <r>
          <rPr>
            <b/>
            <sz val="8"/>
            <color indexed="81"/>
            <rFont val="Tahoma"/>
            <family val="2"/>
            <charset val="204"/>
          </rPr>
          <t>Бережнов - Сибирский трип</t>
        </r>
      </text>
    </comment>
    <comment ref="E121" authorId="0">
      <text>
        <r>
          <rPr>
            <sz val="9"/>
            <color indexed="81"/>
            <rFont val="Tahoma"/>
            <family val="2"/>
            <charset val="204"/>
          </rPr>
          <t xml:space="preserve">переводчик корейской делегации - Якутск </t>
        </r>
      </text>
    </comment>
    <comment ref="G121" authorId="1">
      <text>
        <r>
          <rPr>
            <b/>
            <sz val="8"/>
            <color indexed="81"/>
            <rFont val="Tahoma"/>
            <family val="2"/>
            <charset val="204"/>
          </rPr>
          <t>ПО PROMT</t>
        </r>
      </text>
    </comment>
    <comment ref="I121" authorId="1">
      <text>
        <r>
          <rPr>
            <b/>
            <sz val="8"/>
            <color indexed="81"/>
            <rFont val="Tahoma"/>
            <family val="2"/>
            <charset val="204"/>
          </rPr>
          <t>cludrunner</t>
        </r>
      </text>
    </comment>
    <comment ref="K121" authorId="1">
      <text>
        <r>
          <rPr>
            <b/>
            <sz val="8"/>
            <color indexed="81"/>
            <rFont val="Tahoma"/>
            <family val="2"/>
            <charset val="204"/>
          </rPr>
          <t>clubrunner</t>
        </r>
      </text>
    </comment>
  </commentList>
</comments>
</file>

<file path=xl/sharedStrings.xml><?xml version="1.0" encoding="utf-8"?>
<sst xmlns="http://schemas.openxmlformats.org/spreadsheetml/2006/main" count="185" uniqueCount="124">
  <si>
    <t>Статьи бюджета</t>
  </si>
  <si>
    <t>июль - сентябрь</t>
  </si>
  <si>
    <t>октябрь - декабрь</t>
  </si>
  <si>
    <t>январь - март</t>
  </si>
  <si>
    <t>апрель - июнь</t>
  </si>
  <si>
    <t>2014-2015 год</t>
  </si>
  <si>
    <t>план</t>
  </si>
  <si>
    <t>факт</t>
  </si>
  <si>
    <t>Взносы в округ</t>
  </si>
  <si>
    <t>Хэгай</t>
  </si>
  <si>
    <t>Субсидия РИ на работу губернатора и обучение (RFG)</t>
  </si>
  <si>
    <t>Батхан</t>
  </si>
  <si>
    <t>Дополнительная субсидия РИ (ASD)</t>
  </si>
  <si>
    <t>Остаток предыдущих периодов</t>
  </si>
  <si>
    <t>Найданов</t>
  </si>
  <si>
    <r>
      <t xml:space="preserve">Другой доход </t>
    </r>
    <r>
      <rPr>
        <sz val="8"/>
        <rFont val="Calibri"/>
        <family val="2"/>
        <charset val="204"/>
        <scheme val="minor"/>
      </rPr>
      <t>(компенсация ГСМ из РИ, %%, доход от конвертации валюты)</t>
    </r>
  </si>
  <si>
    <t>Оплата посещений губернатора от РИ</t>
  </si>
  <si>
    <t>Академия лидерства</t>
  </si>
  <si>
    <t>Расходы комитетов</t>
  </si>
  <si>
    <t>Комитет по развитию членства</t>
  </si>
  <si>
    <t>Кен Сик То</t>
  </si>
  <si>
    <t>Комитет по созданию новых клубов</t>
  </si>
  <si>
    <t>Трубникова</t>
  </si>
  <si>
    <t>Комитет по Фонду Ротари</t>
  </si>
  <si>
    <t>Пономарева</t>
  </si>
  <si>
    <t>Комитет по работе с молодежью</t>
  </si>
  <si>
    <t>Бережнов</t>
  </si>
  <si>
    <t>Комитет по публичному имиджу (PI)</t>
  </si>
  <si>
    <t>Молодин</t>
  </si>
  <si>
    <t>Комитет по стратегическому планированию</t>
  </si>
  <si>
    <t>Куницын</t>
  </si>
  <si>
    <t>Комитет по международному взаимодействию</t>
  </si>
  <si>
    <t>Догадина</t>
  </si>
  <si>
    <t>Комитет по социальным проектам</t>
  </si>
  <si>
    <t>Бахлыков</t>
  </si>
  <si>
    <t>Программа молодежного обмена</t>
  </si>
  <si>
    <t>Борблик</t>
  </si>
  <si>
    <t>Всего расходов комитетов</t>
  </si>
  <si>
    <t>Расходы губернатора</t>
  </si>
  <si>
    <t>Посещение клубов</t>
  </si>
  <si>
    <t>Компенсация расходов предыдущих периодов</t>
  </si>
  <si>
    <t>Участие в международной конвенции</t>
  </si>
  <si>
    <t>Посещение конференции, ПЭТС, семинаров</t>
  </si>
  <si>
    <t>Другое</t>
  </si>
  <si>
    <t>Всего расходов губернатора округа</t>
  </si>
  <si>
    <t>Расходы губернатора-преемника</t>
  </si>
  <si>
    <t>Всего расходов губернатора-преемника</t>
  </si>
  <si>
    <t>Расходы губернатора-номинанта</t>
  </si>
  <si>
    <t>Всего расходов губернатора-номинанта</t>
  </si>
  <si>
    <t>Расходы экс-губернатора</t>
  </si>
  <si>
    <t>Участие в зональном институте в Торонто</t>
  </si>
  <si>
    <t>Всего расходов экс-губернатора</t>
  </si>
  <si>
    <t>Расходы помощников губернатора</t>
  </si>
  <si>
    <t>Помощник губернатора Сибирь I</t>
  </si>
  <si>
    <t>Помощник губернатора Сибирь II</t>
  </si>
  <si>
    <t>Акулов</t>
  </si>
  <si>
    <t>Помощник губернатора Байкал</t>
  </si>
  <si>
    <t>Карасёв</t>
  </si>
  <si>
    <t>Помощник губернатора Алтай</t>
  </si>
  <si>
    <t>Пермякова</t>
  </si>
  <si>
    <t>Помощник губернатора Дальний Восток</t>
  </si>
  <si>
    <t>Рязанова</t>
  </si>
  <si>
    <t>Помощник губернатора Камчатка</t>
  </si>
  <si>
    <t>Никитин</t>
  </si>
  <si>
    <t>Помощник губернатора Сахалин</t>
  </si>
  <si>
    <t>Маландей</t>
  </si>
  <si>
    <t>Всего расходы помощников губернатора</t>
  </si>
  <si>
    <t>Расходы администрации округа</t>
  </si>
  <si>
    <t>Секретарь округа</t>
  </si>
  <si>
    <t>Иванова</t>
  </si>
  <si>
    <t>Казначей округа</t>
  </si>
  <si>
    <t>Тренер округа</t>
  </si>
  <si>
    <t>Атепалихина</t>
  </si>
  <si>
    <t>Переводчик</t>
  </si>
  <si>
    <t>Барсегян</t>
  </si>
  <si>
    <t>Ревизионная комиссия</t>
  </si>
  <si>
    <t>Еприкова</t>
  </si>
  <si>
    <t>Всего расходы администрации</t>
  </si>
  <si>
    <t>Проведение окружных мероприятий</t>
  </si>
  <si>
    <t>Тренинг тренеров RLI</t>
  </si>
  <si>
    <t>Семинар по международному сотрудничеству</t>
  </si>
  <si>
    <t>Семинар по Фонду Ротари (Омск)</t>
  </si>
  <si>
    <t>Семинар по Фонду Ротари (Благовещенск)</t>
  </si>
  <si>
    <t>Семинар по публичному имиджу Ротари (Красноярск)</t>
  </si>
  <si>
    <t>Семинар по публичному имиджу Ротари (Владивосток)</t>
  </si>
  <si>
    <t>Семинар по социальным проектам (Томск)</t>
  </si>
  <si>
    <t>Семинар по социальным проектам (Хабаровск)</t>
  </si>
  <si>
    <t xml:space="preserve">Мотивирующий тренинг Сахалин </t>
  </si>
  <si>
    <t xml:space="preserve">Мотивирующий тренинг Барнаул </t>
  </si>
  <si>
    <t>Семинар по Фонду Ротари (Улан-Уде)</t>
  </si>
  <si>
    <t xml:space="preserve">ПЭТС Ротаракт (Кемерово) </t>
  </si>
  <si>
    <t>Конференция Ротаракт (Краснодар)</t>
  </si>
  <si>
    <t>Всего расходы на проведение мероприятий</t>
  </si>
  <si>
    <t>Публичный имидж</t>
  </si>
  <si>
    <t>Разработка правил использования бренда Ротари</t>
  </si>
  <si>
    <t>Выход 5 статей о Ротари в СМИ ключевых регионов</t>
  </si>
  <si>
    <t>Выход e-журнала округа 2225</t>
  </si>
  <si>
    <t>Доставка журнала "Ротарианец"</t>
  </si>
  <si>
    <t>Ролик про деятельность Ротари в России</t>
  </si>
  <si>
    <t xml:space="preserve">Изданеи книги рефератов </t>
  </si>
  <si>
    <t>ролик Open Rotary</t>
  </si>
  <si>
    <t>Печать визиток "Что такое Ротари"</t>
  </si>
  <si>
    <t>Всего других расходов</t>
  </si>
  <si>
    <t>Другие расходы</t>
  </si>
  <si>
    <t>Организация стенда-стойки на конвенции РИ</t>
  </si>
  <si>
    <t>Оплата проживания и питания представителя Президента РИ на конференции округа</t>
  </si>
  <si>
    <t>Сайт округа</t>
  </si>
  <si>
    <t>Страхование округа</t>
  </si>
  <si>
    <t>ФОТ исполнительной дирекции</t>
  </si>
  <si>
    <t>Банковские комиссии</t>
  </si>
  <si>
    <t>Субсидия округа на журнал Ротарианец</t>
  </si>
  <si>
    <t>Ротарианская Академия лидерства</t>
  </si>
  <si>
    <t>Оплата консультаций</t>
  </si>
  <si>
    <t>Терехова</t>
  </si>
  <si>
    <t>Оплата за членство в RLI (Академия РИ)</t>
  </si>
  <si>
    <t>атрибутика</t>
  </si>
  <si>
    <t>ПЭТС Кемерово</t>
  </si>
  <si>
    <t>Конфренция СПБ</t>
  </si>
  <si>
    <t xml:space="preserve">Ликвидация ЧС Чита и Непал </t>
  </si>
  <si>
    <t xml:space="preserve">страховка ПМО </t>
  </si>
  <si>
    <t>Непредвиденные расходы</t>
  </si>
  <si>
    <t>Итого расходы</t>
  </si>
  <si>
    <t>Остаток накопительно (перечислено губернатору 2016г)</t>
  </si>
  <si>
    <t>Отв. за расходы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</si>
</sst>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;&quot;-&quot;#,##0.00"/>
  </numFmts>
  <fonts count="10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164" fontId="4" fillId="0" borderId="6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6" xfId="0" applyNumberFormat="1" applyFont="1" applyFill="1" applyBorder="1" applyAlignment="1"/>
    <xf numFmtId="0" fontId="3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/>
    <xf numFmtId="164" fontId="2" fillId="0" borderId="8" xfId="0" applyNumberFormat="1" applyFont="1" applyFill="1" applyBorder="1" applyAlignment="1"/>
    <xf numFmtId="164" fontId="2" fillId="0" borderId="6" xfId="0" applyNumberFormat="1" applyFont="1" applyFill="1" applyBorder="1" applyAlignment="1"/>
    <xf numFmtId="165" fontId="2" fillId="0" borderId="6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3" fillId="0" borderId="6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" fillId="0" borderId="7" xfId="0" applyNumberFormat="1" applyFont="1" applyFill="1" applyBorder="1" applyAlignment="1"/>
    <xf numFmtId="165" fontId="4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6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0" borderId="10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10" xfId="0" applyNumberFormat="1" applyFont="1" applyFill="1" applyBorder="1" applyAlignment="1"/>
    <xf numFmtId="165" fontId="4" fillId="0" borderId="1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2%20&#1084;&#1077;&#1089;&#1103;&#1094;&#1077;&#1074;%20&#1087;&#1083;&#1072;&#1085;-&#1092;&#1072;&#1082;&#1090;%20-%20&#1041;&#1102;&#1076;&#1078;&#1077;&#1090;%202225%202014-15%20&#1089;&#1082;&#1086;&#1088;&#1088;&#1077;&#1082;&#1090;%20&#1089;%20&#1091;&#1095;&#1077;&#1090;&#1086;&#1084;%20&#1087;&#1086;&#1087;&#1088;&#1072;&#1074;&#1086;&#1082;%20&#1056;&#1048;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4-15"/>
      <sheetName val="Бюджеты комитетов"/>
      <sheetName val="Губернаторы"/>
      <sheetName val="Бюджеты помощников"/>
      <sheetName val="Администрация"/>
      <sheetName val="Мероприятия"/>
      <sheetName val="Общеокружные"/>
      <sheetName val="PI"/>
      <sheetName val="Ротаракт"/>
      <sheetName val="Расчеты"/>
      <sheetName val="Бюджет на год"/>
      <sheetName val="AdTrSubsidy"/>
      <sheetName val="меню опций"/>
      <sheetName val="Карманы"/>
      <sheetName val="Бюджеты комитетов СТАРЫЙ"/>
      <sheetName val="взносы в округ"/>
    </sheetNames>
    <sheetDataSet>
      <sheetData sheetId="0"/>
      <sheetData sheetId="1">
        <row r="6">
          <cell r="E6">
            <v>0</v>
          </cell>
        </row>
        <row r="9">
          <cell r="E9">
            <v>0</v>
          </cell>
        </row>
        <row r="12">
          <cell r="E12">
            <v>0</v>
          </cell>
        </row>
        <row r="22">
          <cell r="E22">
            <v>200</v>
          </cell>
        </row>
        <row r="33">
          <cell r="E33">
            <v>0</v>
          </cell>
        </row>
        <row r="36">
          <cell r="E36">
            <v>59500</v>
          </cell>
          <cell r="F36">
            <v>59489</v>
          </cell>
        </row>
        <row r="40">
          <cell r="E40">
            <v>2500</v>
          </cell>
        </row>
        <row r="43">
          <cell r="E43">
            <v>0</v>
          </cell>
        </row>
        <row r="46">
          <cell r="E46">
            <v>0</v>
          </cell>
        </row>
        <row r="49">
          <cell r="E49">
            <v>0</v>
          </cell>
        </row>
        <row r="52">
          <cell r="E52">
            <v>2500</v>
          </cell>
        </row>
        <row r="55">
          <cell r="E55">
            <v>0</v>
          </cell>
        </row>
        <row r="58">
          <cell r="E58">
            <v>30500</v>
          </cell>
        </row>
        <row r="68">
          <cell r="E68">
            <v>600</v>
          </cell>
        </row>
        <row r="79">
          <cell r="E79">
            <v>40000</v>
          </cell>
          <cell r="F79">
            <v>28136</v>
          </cell>
        </row>
        <row r="82">
          <cell r="E82">
            <v>32000</v>
          </cell>
        </row>
        <row r="85">
          <cell r="F85">
            <v>32936.1</v>
          </cell>
        </row>
        <row r="89">
          <cell r="F89">
            <v>52921.96</v>
          </cell>
        </row>
        <row r="93">
          <cell r="E93">
            <v>31500</v>
          </cell>
        </row>
        <row r="103">
          <cell r="E103">
            <v>1000</v>
          </cell>
        </row>
        <row r="104">
          <cell r="F104">
            <v>5000</v>
          </cell>
        </row>
        <row r="114">
          <cell r="E114">
            <v>0</v>
          </cell>
        </row>
        <row r="117">
          <cell r="E117">
            <v>10000</v>
          </cell>
          <cell r="F117">
            <v>3561.3</v>
          </cell>
        </row>
        <row r="120">
          <cell r="E120">
            <v>15000</v>
          </cell>
        </row>
        <row r="123">
          <cell r="E123">
            <v>35000</v>
          </cell>
        </row>
        <row r="126">
          <cell r="E126">
            <v>35000</v>
          </cell>
        </row>
        <row r="129">
          <cell r="E129">
            <v>90000</v>
          </cell>
        </row>
        <row r="135">
          <cell r="F135">
            <v>21000</v>
          </cell>
        </row>
        <row r="136">
          <cell r="E136">
            <v>10000</v>
          </cell>
        </row>
        <row r="137">
          <cell r="E137">
            <v>10000</v>
          </cell>
        </row>
        <row r="138">
          <cell r="F138">
            <v>9685.5</v>
          </cell>
        </row>
        <row r="141">
          <cell r="E141">
            <v>15000</v>
          </cell>
        </row>
        <row r="144">
          <cell r="E144">
            <v>13500</v>
          </cell>
        </row>
        <row r="154">
          <cell r="E154">
            <v>500</v>
          </cell>
        </row>
        <row r="167">
          <cell r="F167">
            <v>19050</v>
          </cell>
        </row>
        <row r="177">
          <cell r="E177">
            <v>300</v>
          </cell>
        </row>
        <row r="201">
          <cell r="E201">
            <v>600</v>
          </cell>
        </row>
        <row r="212">
          <cell r="E212">
            <v>19500</v>
          </cell>
          <cell r="F212">
            <v>18231.400000000001</v>
          </cell>
        </row>
        <row r="216">
          <cell r="E216">
            <v>0</v>
          </cell>
        </row>
        <row r="219">
          <cell r="E219">
            <v>0</v>
          </cell>
        </row>
        <row r="222">
          <cell r="E222">
            <v>30000</v>
          </cell>
        </row>
        <row r="225">
          <cell r="F225">
            <v>42234</v>
          </cell>
        </row>
        <row r="229">
          <cell r="E229">
            <v>29500</v>
          </cell>
        </row>
        <row r="239">
          <cell r="E239">
            <v>200</v>
          </cell>
        </row>
        <row r="250">
          <cell r="E250">
            <v>0</v>
          </cell>
        </row>
        <row r="253">
          <cell r="E253">
            <v>5500</v>
          </cell>
        </row>
        <row r="256">
          <cell r="F256">
            <v>6823.2</v>
          </cell>
        </row>
        <row r="259">
          <cell r="E259">
            <v>0</v>
          </cell>
        </row>
        <row r="262">
          <cell r="E262">
            <v>0</v>
          </cell>
        </row>
        <row r="272">
          <cell r="E272">
            <v>500</v>
          </cell>
        </row>
        <row r="283">
          <cell r="E283">
            <v>10000</v>
          </cell>
          <cell r="F283">
            <v>12437</v>
          </cell>
        </row>
        <row r="296">
          <cell r="E296">
            <v>0</v>
          </cell>
        </row>
      </sheetData>
      <sheetData sheetId="2">
        <row r="5">
          <cell r="E5">
            <v>14500</v>
          </cell>
        </row>
        <row r="8">
          <cell r="E8">
            <v>241193</v>
          </cell>
          <cell r="F8">
            <v>452374.49999999994</v>
          </cell>
        </row>
        <row r="24">
          <cell r="E24">
            <v>1260000</v>
          </cell>
          <cell r="F24">
            <v>200906.43000000002</v>
          </cell>
        </row>
        <row r="60">
          <cell r="F60">
            <v>58968.799999999996</v>
          </cell>
        </row>
        <row r="79">
          <cell r="F79">
            <v>68554.200000000012</v>
          </cell>
        </row>
        <row r="94">
          <cell r="F94">
            <v>33670</v>
          </cell>
        </row>
        <row r="105">
          <cell r="E105">
            <v>27000</v>
          </cell>
          <cell r="F105">
            <v>17464</v>
          </cell>
        </row>
        <row r="110">
          <cell r="F110">
            <v>7900</v>
          </cell>
        </row>
        <row r="115">
          <cell r="F115">
            <v>17425</v>
          </cell>
        </row>
        <row r="119">
          <cell r="C119" t="str">
            <v>Поездка на Институт Зоны в Торонто</v>
          </cell>
          <cell r="E119">
            <v>110200</v>
          </cell>
          <cell r="F119">
            <v>116891.10999999999</v>
          </cell>
        </row>
        <row r="124">
          <cell r="F124">
            <v>29746</v>
          </cell>
        </row>
        <row r="128">
          <cell r="F128">
            <v>56245.01</v>
          </cell>
        </row>
        <row r="135">
          <cell r="E135">
            <v>35000</v>
          </cell>
          <cell r="F135">
            <v>56035</v>
          </cell>
        </row>
        <row r="141">
          <cell r="F141">
            <v>60685.71</v>
          </cell>
        </row>
        <row r="145">
          <cell r="F145">
            <v>78229.56</v>
          </cell>
        </row>
        <row r="149">
          <cell r="F149">
            <v>48808.800000000003</v>
          </cell>
        </row>
        <row r="153">
          <cell r="E153">
            <v>30500</v>
          </cell>
        </row>
        <row r="156">
          <cell r="E156">
            <v>130000</v>
          </cell>
        </row>
        <row r="165">
          <cell r="F165">
            <v>9300</v>
          </cell>
        </row>
        <row r="166">
          <cell r="E166">
            <v>1550</v>
          </cell>
        </row>
        <row r="167">
          <cell r="F167">
            <v>7990.12</v>
          </cell>
        </row>
        <row r="168">
          <cell r="F168">
            <v>10361.879999999999</v>
          </cell>
        </row>
        <row r="169">
          <cell r="F169">
            <v>12818.57</v>
          </cell>
        </row>
        <row r="170">
          <cell r="F170">
            <v>666.36</v>
          </cell>
        </row>
        <row r="171">
          <cell r="F171">
            <v>23979.670000000002</v>
          </cell>
        </row>
        <row r="182">
          <cell r="C182" t="str">
            <v>Поездка на GETS в Торонто</v>
          </cell>
          <cell r="E182">
            <v>106300</v>
          </cell>
          <cell r="F182">
            <v>145393.41</v>
          </cell>
        </row>
        <row r="187">
          <cell r="F187">
            <v>80002</v>
          </cell>
        </row>
        <row r="191">
          <cell r="E191">
            <v>5000</v>
          </cell>
        </row>
        <row r="194">
          <cell r="F194">
            <v>41332</v>
          </cell>
        </row>
        <row r="198">
          <cell r="E198">
            <v>10500</v>
          </cell>
        </row>
        <row r="207">
          <cell r="E207">
            <v>800</v>
          </cell>
        </row>
        <row r="218">
          <cell r="C218" t="str">
            <v>Поездка на GNATS в Торонто</v>
          </cell>
          <cell r="E218">
            <v>111900</v>
          </cell>
          <cell r="F218">
            <v>105756.63999999998</v>
          </cell>
        </row>
        <row r="223">
          <cell r="E223">
            <v>8000</v>
          </cell>
          <cell r="F223">
            <v>7999.9</v>
          </cell>
        </row>
        <row r="227">
          <cell r="F227">
            <v>22720</v>
          </cell>
        </row>
        <row r="231">
          <cell r="E231">
            <v>7500</v>
          </cell>
        </row>
        <row r="240">
          <cell r="E240">
            <v>800</v>
          </cell>
        </row>
        <row r="251">
          <cell r="E251">
            <v>62800</v>
          </cell>
          <cell r="F251">
            <v>105750.19</v>
          </cell>
        </row>
      </sheetData>
      <sheetData sheetId="3">
        <row r="5">
          <cell r="E5">
            <v>0</v>
          </cell>
        </row>
        <row r="8">
          <cell r="E8">
            <v>18000</v>
          </cell>
          <cell r="F8">
            <v>17156</v>
          </cell>
        </row>
        <row r="12">
          <cell r="E12">
            <v>0</v>
          </cell>
        </row>
        <row r="15">
          <cell r="E15">
            <v>3000</v>
          </cell>
        </row>
        <row r="18">
          <cell r="E18">
            <v>3500</v>
          </cell>
        </row>
        <row r="21">
          <cell r="E21">
            <v>0</v>
          </cell>
        </row>
        <row r="24">
          <cell r="E24">
            <v>5500</v>
          </cell>
        </row>
        <row r="27">
          <cell r="E27">
            <v>0</v>
          </cell>
        </row>
        <row r="30">
          <cell r="E30">
            <v>11000</v>
          </cell>
        </row>
        <row r="33">
          <cell r="F33">
            <v>7753.5</v>
          </cell>
        </row>
        <row r="36">
          <cell r="E36">
            <v>5000</v>
          </cell>
        </row>
        <row r="39">
          <cell r="E39">
            <v>3000</v>
          </cell>
        </row>
        <row r="42">
          <cell r="E42">
            <v>5000</v>
          </cell>
        </row>
        <row r="45">
          <cell r="E45">
            <v>3000</v>
          </cell>
        </row>
        <row r="56">
          <cell r="E56">
            <v>200</v>
          </cell>
        </row>
        <row r="67">
          <cell r="E67">
            <v>0</v>
          </cell>
        </row>
        <row r="70">
          <cell r="E70">
            <v>0</v>
          </cell>
        </row>
        <row r="73">
          <cell r="E73">
            <v>20000</v>
          </cell>
        </row>
        <row r="76">
          <cell r="E76">
            <v>0</v>
          </cell>
        </row>
        <row r="79">
          <cell r="E79">
            <v>3500</v>
          </cell>
        </row>
        <row r="82">
          <cell r="F82">
            <v>8991.6</v>
          </cell>
        </row>
        <row r="86">
          <cell r="F86">
            <v>19052</v>
          </cell>
        </row>
        <row r="89">
          <cell r="E89">
            <v>13500</v>
          </cell>
        </row>
        <row r="99">
          <cell r="E99">
            <v>200</v>
          </cell>
        </row>
        <row r="110">
          <cell r="E110">
            <v>29500</v>
          </cell>
          <cell r="F110">
            <v>28704.6</v>
          </cell>
        </row>
        <row r="114">
          <cell r="E114">
            <v>0</v>
          </cell>
        </row>
        <row r="117">
          <cell r="E117">
            <v>0</v>
          </cell>
          <cell r="F117">
            <v>8889.67</v>
          </cell>
        </row>
        <row r="120">
          <cell r="E120">
            <v>0</v>
          </cell>
          <cell r="F120">
            <v>3300</v>
          </cell>
        </row>
        <row r="123">
          <cell r="E123">
            <v>15000</v>
          </cell>
        </row>
        <row r="126">
          <cell r="E126">
            <v>6500</v>
          </cell>
          <cell r="F126">
            <v>10199.200000000001</v>
          </cell>
        </row>
        <row r="129">
          <cell r="E129">
            <v>5500</v>
          </cell>
          <cell r="F129">
            <v>2543.9</v>
          </cell>
        </row>
        <row r="132">
          <cell r="F132">
            <v>24661</v>
          </cell>
        </row>
        <row r="135">
          <cell r="E135">
            <v>6500</v>
          </cell>
        </row>
        <row r="138">
          <cell r="F138">
            <v>33432</v>
          </cell>
        </row>
        <row r="142">
          <cell r="E142">
            <v>32500</v>
          </cell>
        </row>
        <row r="152">
          <cell r="E152">
            <v>300</v>
          </cell>
        </row>
        <row r="153">
          <cell r="F153">
            <v>3600</v>
          </cell>
        </row>
        <row r="163">
          <cell r="E163">
            <v>1500</v>
          </cell>
        </row>
        <row r="166">
          <cell r="E166">
            <v>0</v>
          </cell>
        </row>
        <row r="169">
          <cell r="E169">
            <v>0</v>
          </cell>
        </row>
        <row r="172">
          <cell r="E172">
            <v>12000</v>
          </cell>
        </row>
        <row r="175">
          <cell r="E175">
            <v>1500</v>
          </cell>
        </row>
        <row r="178">
          <cell r="E178">
            <v>15000</v>
          </cell>
        </row>
        <row r="181">
          <cell r="E181">
            <v>1000</v>
          </cell>
        </row>
        <row r="184">
          <cell r="E184">
            <v>3500</v>
          </cell>
        </row>
        <row r="187">
          <cell r="E187">
            <v>1500</v>
          </cell>
        </row>
        <row r="190">
          <cell r="E190">
            <v>1000</v>
          </cell>
        </row>
        <row r="193">
          <cell r="E193">
            <v>1000</v>
          </cell>
        </row>
        <row r="196">
          <cell r="E196">
            <v>10500</v>
          </cell>
        </row>
        <row r="199">
          <cell r="E199">
            <v>1500</v>
          </cell>
        </row>
        <row r="209">
          <cell r="E209">
            <v>400</v>
          </cell>
        </row>
        <row r="219">
          <cell r="E219">
            <v>15200</v>
          </cell>
          <cell r="F219">
            <v>15179.6</v>
          </cell>
        </row>
        <row r="223">
          <cell r="E223">
            <v>0</v>
          </cell>
        </row>
        <row r="226">
          <cell r="E226">
            <v>0</v>
          </cell>
        </row>
        <row r="229">
          <cell r="E229">
            <v>19000</v>
          </cell>
          <cell r="F229">
            <v>15000</v>
          </cell>
        </row>
        <row r="232">
          <cell r="E232">
            <v>0</v>
          </cell>
        </row>
        <row r="235">
          <cell r="E235">
            <v>0</v>
          </cell>
        </row>
        <row r="238">
          <cell r="E238">
            <v>12200</v>
          </cell>
        </row>
        <row r="241">
          <cell r="E241">
            <v>7700</v>
          </cell>
        </row>
        <row r="244">
          <cell r="E244">
            <v>5000</v>
          </cell>
        </row>
        <row r="247">
          <cell r="E247">
            <v>30500</v>
          </cell>
        </row>
        <row r="257">
          <cell r="E257">
            <v>400</v>
          </cell>
        </row>
        <row r="268">
          <cell r="E268">
            <v>30500</v>
          </cell>
          <cell r="F268">
            <v>29020</v>
          </cell>
        </row>
        <row r="272">
          <cell r="E272">
            <v>0</v>
          </cell>
        </row>
        <row r="275">
          <cell r="E275">
            <v>29000</v>
          </cell>
          <cell r="F275">
            <v>29240</v>
          </cell>
        </row>
        <row r="278">
          <cell r="E278">
            <v>0</v>
          </cell>
        </row>
        <row r="281">
          <cell r="E281">
            <v>0</v>
          </cell>
        </row>
        <row r="284">
          <cell r="F284">
            <v>30534</v>
          </cell>
        </row>
        <row r="287">
          <cell r="F287">
            <v>21104</v>
          </cell>
        </row>
        <row r="290">
          <cell r="F290">
            <v>36580</v>
          </cell>
        </row>
        <row r="294">
          <cell r="E294">
            <v>30500</v>
          </cell>
        </row>
        <row r="304">
          <cell r="E304">
            <v>700</v>
          </cell>
        </row>
        <row r="315">
          <cell r="E315">
            <v>0</v>
          </cell>
        </row>
        <row r="321">
          <cell r="E321">
            <v>1000</v>
          </cell>
        </row>
        <row r="324">
          <cell r="E324">
            <v>0</v>
          </cell>
        </row>
        <row r="327">
          <cell r="E327">
            <v>0</v>
          </cell>
        </row>
        <row r="330">
          <cell r="E330">
            <v>1000</v>
          </cell>
        </row>
        <row r="333">
          <cell r="E333">
            <v>0</v>
          </cell>
        </row>
        <row r="336">
          <cell r="E336">
            <v>0</v>
          </cell>
        </row>
        <row r="339">
          <cell r="E339">
            <v>30500</v>
          </cell>
        </row>
        <row r="349">
          <cell r="E349">
            <v>300</v>
          </cell>
        </row>
      </sheetData>
      <sheetData sheetId="4">
        <row r="5">
          <cell r="E5">
            <v>16000</v>
          </cell>
          <cell r="F5">
            <v>14517.2</v>
          </cell>
        </row>
        <row r="9">
          <cell r="E9">
            <v>30500</v>
          </cell>
          <cell r="F9">
            <v>30112</v>
          </cell>
        </row>
        <row r="13">
          <cell r="E13">
            <v>18000</v>
          </cell>
          <cell r="F13">
            <v>16156</v>
          </cell>
        </row>
        <row r="18">
          <cell r="E18">
            <v>8500</v>
          </cell>
          <cell r="F18">
            <v>5287.3</v>
          </cell>
        </row>
        <row r="21">
          <cell r="E21">
            <v>35000</v>
          </cell>
        </row>
        <row r="24">
          <cell r="E24">
            <v>0</v>
          </cell>
        </row>
        <row r="27">
          <cell r="E27">
            <v>10500</v>
          </cell>
          <cell r="F27">
            <v>26620.3</v>
          </cell>
        </row>
        <row r="30">
          <cell r="E30">
            <v>6000</v>
          </cell>
        </row>
        <row r="33">
          <cell r="E33">
            <v>7000</v>
          </cell>
        </row>
        <row r="36">
          <cell r="E36">
            <v>32500</v>
          </cell>
        </row>
        <row r="39">
          <cell r="F39">
            <v>9452.9</v>
          </cell>
        </row>
        <row r="43">
          <cell r="F43">
            <v>33468</v>
          </cell>
        </row>
        <row r="46">
          <cell r="E46">
            <v>12000</v>
          </cell>
        </row>
        <row r="49">
          <cell r="F49">
            <v>23819</v>
          </cell>
        </row>
        <row r="53">
          <cell r="E53">
            <v>13500</v>
          </cell>
        </row>
        <row r="63">
          <cell r="E63">
            <v>1000</v>
          </cell>
        </row>
        <row r="74">
          <cell r="E74">
            <v>10100</v>
          </cell>
          <cell r="F74">
            <v>10100</v>
          </cell>
        </row>
        <row r="77">
          <cell r="E77">
            <v>20000</v>
          </cell>
          <cell r="F77">
            <v>20046</v>
          </cell>
        </row>
        <row r="81">
          <cell r="E81">
            <v>8500</v>
          </cell>
          <cell r="F81">
            <v>3537.2</v>
          </cell>
        </row>
        <row r="84">
          <cell r="E84">
            <v>0</v>
          </cell>
          <cell r="F84">
            <v>19732</v>
          </cell>
        </row>
        <row r="87">
          <cell r="E87">
            <v>0</v>
          </cell>
          <cell r="F87">
            <v>3988.2</v>
          </cell>
        </row>
        <row r="90">
          <cell r="F90">
            <v>31855.3</v>
          </cell>
        </row>
        <row r="94">
          <cell r="E94">
            <v>13900</v>
          </cell>
        </row>
        <row r="101">
          <cell r="F101">
            <v>7165.37</v>
          </cell>
        </row>
        <row r="103">
          <cell r="F103">
            <v>1644.41</v>
          </cell>
        </row>
        <row r="104">
          <cell r="F104">
            <v>6392.38</v>
          </cell>
        </row>
        <row r="105">
          <cell r="F105">
            <v>5205.7400000000007</v>
          </cell>
        </row>
        <row r="106">
          <cell r="E106">
            <v>1925</v>
          </cell>
          <cell r="F106">
            <v>12747.05</v>
          </cell>
        </row>
        <row r="117">
          <cell r="E117">
            <v>0</v>
          </cell>
        </row>
        <row r="120">
          <cell r="E120">
            <v>0</v>
          </cell>
        </row>
        <row r="123">
          <cell r="E123">
            <v>0</v>
          </cell>
        </row>
        <row r="126">
          <cell r="E126">
            <v>30500</v>
          </cell>
        </row>
        <row r="135">
          <cell r="E135">
            <v>1500</v>
          </cell>
        </row>
        <row r="146">
          <cell r="E146">
            <v>117400</v>
          </cell>
        </row>
        <row r="153">
          <cell r="F153">
            <v>142308.07</v>
          </cell>
        </row>
        <row r="159">
          <cell r="E159">
            <v>10000</v>
          </cell>
          <cell r="F159">
            <v>120000</v>
          </cell>
        </row>
        <row r="160">
          <cell r="E160">
            <v>10500</v>
          </cell>
        </row>
        <row r="161">
          <cell r="F161">
            <v>120000</v>
          </cell>
        </row>
        <row r="171">
          <cell r="F171">
            <v>27766</v>
          </cell>
        </row>
        <row r="175">
          <cell r="E175">
            <v>7500</v>
          </cell>
        </row>
        <row r="181">
          <cell r="E181">
            <v>400</v>
          </cell>
        </row>
      </sheetData>
      <sheetData sheetId="5">
        <row r="5">
          <cell r="E5">
            <v>56200</v>
          </cell>
          <cell r="F5">
            <v>21218.2</v>
          </cell>
        </row>
        <row r="14">
          <cell r="E14">
            <v>14500</v>
          </cell>
        </row>
        <row r="23">
          <cell r="E23">
            <v>44500</v>
          </cell>
        </row>
        <row r="32">
          <cell r="E32">
            <v>14500</v>
          </cell>
        </row>
        <row r="41">
          <cell r="E41">
            <v>20500</v>
          </cell>
        </row>
        <row r="50">
          <cell r="E50">
            <v>0</v>
          </cell>
        </row>
        <row r="59">
          <cell r="E59">
            <v>20500</v>
          </cell>
        </row>
        <row r="68">
          <cell r="E68">
            <v>0</v>
          </cell>
        </row>
        <row r="69">
          <cell r="E69">
            <v>0</v>
          </cell>
        </row>
        <row r="77">
          <cell r="F77">
            <v>8000</v>
          </cell>
        </row>
        <row r="82">
          <cell r="F82">
            <v>17600</v>
          </cell>
        </row>
        <row r="87">
          <cell r="F87">
            <v>310505.40000000002</v>
          </cell>
        </row>
        <row r="109">
          <cell r="F109">
            <v>818381.2</v>
          </cell>
        </row>
        <row r="141">
          <cell r="F141">
            <v>88988.98</v>
          </cell>
        </row>
        <row r="150">
          <cell r="E150">
            <v>70000</v>
          </cell>
          <cell r="F150">
            <v>184995.9</v>
          </cell>
        </row>
        <row r="186">
          <cell r="F186">
            <v>23700.49</v>
          </cell>
        </row>
      </sheetData>
      <sheetData sheetId="6">
        <row r="5">
          <cell r="E5">
            <v>50000</v>
          </cell>
        </row>
        <row r="6">
          <cell r="E6">
            <v>24000</v>
          </cell>
        </row>
        <row r="7">
          <cell r="E7">
            <v>20000</v>
          </cell>
        </row>
        <row r="8">
          <cell r="E8">
            <v>20000</v>
          </cell>
        </row>
        <row r="9">
          <cell r="E9">
            <v>15000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2500</v>
          </cell>
        </row>
        <row r="14">
          <cell r="C14" t="str">
            <v>Оплата за участие в межстрановом комитете ICC Россия - США</v>
          </cell>
          <cell r="E14">
            <v>7000</v>
          </cell>
          <cell r="F14">
            <v>8163.68</v>
          </cell>
        </row>
        <row r="15">
          <cell r="E15">
            <v>2500</v>
          </cell>
        </row>
        <row r="16">
          <cell r="C16" t="str">
            <v>Поддержка окружного проекта Ротаракта</v>
          </cell>
          <cell r="E16">
            <v>40000</v>
          </cell>
        </row>
        <row r="17">
          <cell r="E17">
            <v>162500</v>
          </cell>
        </row>
        <row r="20">
          <cell r="F20">
            <v>32768</v>
          </cell>
        </row>
        <row r="22">
          <cell r="F22">
            <v>899</v>
          </cell>
        </row>
        <row r="23">
          <cell r="F23">
            <v>23359.85</v>
          </cell>
        </row>
        <row r="24">
          <cell r="F24">
            <v>23088.480000000003</v>
          </cell>
        </row>
        <row r="26">
          <cell r="F26">
            <v>70000</v>
          </cell>
        </row>
        <row r="27">
          <cell r="F27">
            <v>13000</v>
          </cell>
        </row>
        <row r="28">
          <cell r="F28">
            <v>0</v>
          </cell>
        </row>
      </sheetData>
      <sheetData sheetId="7">
        <row r="2">
          <cell r="E2">
            <v>10000</v>
          </cell>
        </row>
        <row r="10">
          <cell r="F10">
            <v>7000</v>
          </cell>
        </row>
        <row r="11">
          <cell r="F11">
            <v>7000</v>
          </cell>
        </row>
        <row r="12">
          <cell r="F12">
            <v>7000</v>
          </cell>
        </row>
        <row r="13">
          <cell r="F13">
            <v>7000</v>
          </cell>
        </row>
        <row r="14">
          <cell r="F14">
            <v>7000</v>
          </cell>
        </row>
        <row r="15">
          <cell r="F15">
            <v>7000</v>
          </cell>
        </row>
        <row r="16">
          <cell r="F16">
            <v>7000</v>
          </cell>
        </row>
        <row r="17">
          <cell r="F17">
            <v>7000</v>
          </cell>
        </row>
        <row r="18">
          <cell r="F18">
            <v>7000</v>
          </cell>
        </row>
        <row r="19">
          <cell r="F19">
            <v>7000</v>
          </cell>
        </row>
        <row r="24">
          <cell r="E24">
            <v>30000</v>
          </cell>
        </row>
        <row r="25">
          <cell r="F25">
            <v>79596.899999999994</v>
          </cell>
        </row>
        <row r="26">
          <cell r="E26">
            <v>10000</v>
          </cell>
        </row>
        <row r="27">
          <cell r="F27">
            <v>120000</v>
          </cell>
        </row>
      </sheetData>
      <sheetData sheetId="8">
        <row r="9">
          <cell r="D9">
            <v>40000</v>
          </cell>
        </row>
      </sheetData>
      <sheetData sheetId="9">
        <row r="2">
          <cell r="C2">
            <v>500</v>
          </cell>
        </row>
        <row r="3">
          <cell r="C3">
            <v>3000</v>
          </cell>
        </row>
        <row r="4">
          <cell r="C4">
            <v>35</v>
          </cell>
        </row>
      </sheetData>
      <sheetData sheetId="10"/>
      <sheetData sheetId="11"/>
      <sheetData sheetId="12"/>
      <sheetData sheetId="13"/>
      <sheetData sheetId="14"/>
      <sheetData sheetId="15">
        <row r="9">
          <cell r="F9">
            <v>48000</v>
          </cell>
        </row>
        <row r="11">
          <cell r="F11">
            <v>57000</v>
          </cell>
        </row>
        <row r="23">
          <cell r="I23">
            <v>84000</v>
          </cell>
        </row>
        <row r="37">
          <cell r="F37">
            <v>50240</v>
          </cell>
        </row>
        <row r="38">
          <cell r="I38">
            <v>46904.73</v>
          </cell>
        </row>
        <row r="51">
          <cell r="F51">
            <v>30000</v>
          </cell>
        </row>
        <row r="65">
          <cell r="F65">
            <v>1259240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>
      <selection activeCell="C133" sqref="C133"/>
    </sheetView>
  </sheetViews>
  <sheetFormatPr defaultRowHeight="14.4"/>
  <cols>
    <col min="1" max="1" width="4.88671875" customWidth="1"/>
    <col min="2" max="2" width="51.33203125" customWidth="1"/>
    <col min="3" max="3" width="14.88671875" customWidth="1"/>
    <col min="4" max="7" width="13.21875" bestFit="1" customWidth="1"/>
    <col min="8" max="10" width="11.6640625" bestFit="1" customWidth="1"/>
    <col min="11" max="12" width="13.21875" bestFit="1" customWidth="1"/>
    <col min="13" max="13" width="12.88671875" bestFit="1" customWidth="1"/>
  </cols>
  <sheetData>
    <row r="1" spans="1:13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/>
      <c r="B2" s="2"/>
      <c r="C2" s="2"/>
      <c r="D2" s="3"/>
      <c r="E2" s="4"/>
      <c r="F2" s="4"/>
      <c r="G2" s="4"/>
      <c r="H2" s="3"/>
      <c r="I2" s="3"/>
      <c r="J2" s="3"/>
      <c r="K2" s="3"/>
      <c r="L2" s="3"/>
      <c r="M2" s="2"/>
    </row>
    <row r="3" spans="1:13">
      <c r="A3" s="5" t="s">
        <v>0</v>
      </c>
      <c r="B3" s="5"/>
      <c r="C3" s="6" t="s">
        <v>123</v>
      </c>
      <c r="D3" s="5" t="s">
        <v>1</v>
      </c>
      <c r="E3" s="5"/>
      <c r="F3" s="7" t="s">
        <v>2</v>
      </c>
      <c r="G3" s="7"/>
      <c r="H3" s="7" t="s">
        <v>3</v>
      </c>
      <c r="I3" s="7"/>
      <c r="J3" s="8" t="s">
        <v>4</v>
      </c>
      <c r="K3" s="8"/>
      <c r="L3" s="8" t="s">
        <v>5</v>
      </c>
      <c r="M3" s="8"/>
    </row>
    <row r="4" spans="1:13">
      <c r="A4" s="9"/>
      <c r="B4" s="9"/>
      <c r="C4" s="10"/>
      <c r="D4" s="11" t="s">
        <v>6</v>
      </c>
      <c r="E4" s="11" t="s">
        <v>7</v>
      </c>
      <c r="F4" s="12" t="s">
        <v>6</v>
      </c>
      <c r="G4" s="12" t="s">
        <v>7</v>
      </c>
      <c r="H4" s="11" t="s">
        <v>6</v>
      </c>
      <c r="I4" s="11" t="s">
        <v>7</v>
      </c>
      <c r="J4" s="13" t="s">
        <v>6</v>
      </c>
      <c r="K4" s="13" t="s">
        <v>7</v>
      </c>
      <c r="L4" s="13" t="s">
        <v>6</v>
      </c>
      <c r="M4" s="14" t="s">
        <v>7</v>
      </c>
    </row>
    <row r="5" spans="1:13">
      <c r="A5" s="15"/>
      <c r="B5" s="52"/>
      <c r="C5" s="52"/>
      <c r="D5" s="53"/>
      <c r="E5" s="53"/>
      <c r="F5" s="53"/>
      <c r="G5" s="53"/>
      <c r="H5" s="53"/>
      <c r="I5" s="53"/>
      <c r="J5" s="53"/>
      <c r="K5" s="53"/>
      <c r="L5" s="53"/>
      <c r="M5" s="52"/>
    </row>
    <row r="6" spans="1:13">
      <c r="A6" s="16"/>
      <c r="B6" s="54" t="s">
        <v>8</v>
      </c>
      <c r="C6" s="55" t="s">
        <v>9</v>
      </c>
      <c r="D6" s="56">
        <f>[1]Расчеты!C3*[1]Расчеты!C2</f>
        <v>1500000</v>
      </c>
      <c r="E6" s="56">
        <f>'[1]взносы в округ'!F65-'[1]взносы в округ'!F11-'[1]взносы в округ'!F51-'[1]взносы в округ'!F37</f>
        <v>1122000</v>
      </c>
      <c r="F6" s="56"/>
      <c r="G6" s="56">
        <f>'[1]взносы в округ'!F51+'[1]взносы в округ'!F11+'[1]взносы в округ'!I23+'[1]взносы в округ'!F9</f>
        <v>219000</v>
      </c>
      <c r="H6" s="56"/>
      <c r="I6" s="56"/>
      <c r="J6" s="56"/>
      <c r="K6" s="56"/>
      <c r="L6" s="56">
        <f>D6+F6+H6+J6</f>
        <v>1500000</v>
      </c>
      <c r="M6" s="56">
        <f>E6+G6+I6+K6</f>
        <v>1341000</v>
      </c>
    </row>
    <row r="7" spans="1:13">
      <c r="A7" s="20"/>
      <c r="B7" s="57" t="s">
        <v>10</v>
      </c>
      <c r="C7" s="55" t="s">
        <v>11</v>
      </c>
      <c r="D7" s="56">
        <f>62538*[1]Расчеты!C4</f>
        <v>2188830</v>
      </c>
      <c r="E7" s="56">
        <f>1053333.25</f>
        <v>1053333.25</v>
      </c>
      <c r="F7" s="56"/>
      <c r="G7" s="56">
        <v>534577.34</v>
      </c>
      <c r="H7" s="56"/>
      <c r="I7" s="56"/>
      <c r="J7" s="56"/>
      <c r="K7" s="56">
        <v>794733.23</v>
      </c>
      <c r="L7" s="56">
        <f t="shared" ref="L7:M12" si="0">D7+F7+H7+J7</f>
        <v>2188830</v>
      </c>
      <c r="M7" s="56">
        <f t="shared" si="0"/>
        <v>2382643.8199999998</v>
      </c>
    </row>
    <row r="8" spans="1:13">
      <c r="A8" s="20"/>
      <c r="B8" s="57" t="s">
        <v>12</v>
      </c>
      <c r="C8" s="55" t="s">
        <v>11</v>
      </c>
      <c r="D8" s="56">
        <v>0</v>
      </c>
      <c r="E8" s="56"/>
      <c r="F8" s="56">
        <f>25000*[1]Расчеты!C4</f>
        <v>875000</v>
      </c>
      <c r="G8" s="56"/>
      <c r="H8" s="56"/>
      <c r="I8" s="56">
        <v>280140</v>
      </c>
      <c r="J8" s="56"/>
      <c r="K8" s="56">
        <v>1302556.42</v>
      </c>
      <c r="L8" s="56">
        <f t="shared" si="0"/>
        <v>875000</v>
      </c>
      <c r="M8" s="56">
        <f t="shared" si="0"/>
        <v>1582696.42</v>
      </c>
    </row>
    <row r="9" spans="1:13">
      <c r="A9" s="20"/>
      <c r="B9" s="57" t="s">
        <v>13</v>
      </c>
      <c r="C9" s="55" t="s">
        <v>14</v>
      </c>
      <c r="D9" s="56">
        <v>52000</v>
      </c>
      <c r="E9" s="56">
        <f>'[1]взносы в округ'!F37</f>
        <v>50240</v>
      </c>
      <c r="F9" s="56"/>
      <c r="G9" s="56">
        <f>'[1]взносы в округ'!I38</f>
        <v>46904.73</v>
      </c>
      <c r="H9" s="56"/>
      <c r="I9" s="56"/>
      <c r="J9" s="56"/>
      <c r="K9" s="56"/>
      <c r="L9" s="56">
        <f>D9+F9+H9+J9</f>
        <v>52000</v>
      </c>
      <c r="M9" s="56">
        <f t="shared" si="0"/>
        <v>97144.73000000001</v>
      </c>
    </row>
    <row r="10" spans="1:13">
      <c r="A10" s="20"/>
      <c r="B10" s="57" t="s">
        <v>15</v>
      </c>
      <c r="C10" s="55"/>
      <c r="D10" s="56">
        <v>0</v>
      </c>
      <c r="E10" s="56"/>
      <c r="F10" s="56">
        <f>N10</f>
        <v>0</v>
      </c>
      <c r="G10" s="56"/>
      <c r="H10" s="56"/>
      <c r="I10" s="56"/>
      <c r="J10" s="56"/>
      <c r="K10" s="56">
        <f>197.32+268+600+10210+27000-268</f>
        <v>38007.32</v>
      </c>
      <c r="L10" s="56">
        <f>D10+F10+H10+J10</f>
        <v>0</v>
      </c>
      <c r="M10" s="56">
        <f t="shared" si="0"/>
        <v>38007.32</v>
      </c>
    </row>
    <row r="11" spans="1:13">
      <c r="A11" s="20"/>
      <c r="B11" s="57" t="s">
        <v>16</v>
      </c>
      <c r="C11" s="55"/>
      <c r="D11" s="56">
        <v>0</v>
      </c>
      <c r="E11" s="56"/>
      <c r="F11" s="56"/>
      <c r="G11" s="56"/>
      <c r="H11" s="56"/>
      <c r="I11" s="56"/>
      <c r="J11" s="56"/>
      <c r="K11" s="56"/>
      <c r="L11" s="56">
        <f t="shared" si="0"/>
        <v>0</v>
      </c>
      <c r="M11" s="56">
        <f t="shared" si="0"/>
        <v>0</v>
      </c>
    </row>
    <row r="12" spans="1:13">
      <c r="A12" s="20"/>
      <c r="B12" s="57" t="s">
        <v>17</v>
      </c>
      <c r="C12" s="55"/>
      <c r="D12" s="56">
        <v>0</v>
      </c>
      <c r="E12" s="56"/>
      <c r="F12" s="56"/>
      <c r="G12" s="56"/>
      <c r="H12" s="56"/>
      <c r="I12" s="56"/>
      <c r="J12" s="56"/>
      <c r="K12" s="56"/>
      <c r="L12" s="56">
        <f t="shared" si="0"/>
        <v>0</v>
      </c>
      <c r="M12" s="56">
        <f t="shared" si="0"/>
        <v>0</v>
      </c>
    </row>
    <row r="13" spans="1:13">
      <c r="A13" s="22"/>
      <c r="B13" s="58"/>
      <c r="C13" s="59"/>
      <c r="D13" s="53">
        <f t="shared" ref="D13:J13" si="1">SUM(D6:D12)</f>
        <v>3740830</v>
      </c>
      <c r="E13" s="53">
        <f t="shared" si="1"/>
        <v>2225573.25</v>
      </c>
      <c r="F13" s="53">
        <f t="shared" si="1"/>
        <v>875000</v>
      </c>
      <c r="G13" s="53">
        <f t="shared" si="1"/>
        <v>800482.07</v>
      </c>
      <c r="H13" s="53">
        <f t="shared" si="1"/>
        <v>0</v>
      </c>
      <c r="I13" s="53">
        <f t="shared" si="1"/>
        <v>280140</v>
      </c>
      <c r="J13" s="53">
        <f t="shared" si="1"/>
        <v>0</v>
      </c>
      <c r="K13" s="53">
        <f>SUM(K6:K12)</f>
        <v>2135296.9699999997</v>
      </c>
      <c r="L13" s="53">
        <f>SUM(L6:L12)</f>
        <v>4615830</v>
      </c>
      <c r="M13" s="60">
        <f>SUM(M6:M12)</f>
        <v>5441492.290000001</v>
      </c>
    </row>
    <row r="14" spans="1:13">
      <c r="A14" s="23"/>
      <c r="B14" s="24"/>
      <c r="C14" s="25"/>
      <c r="D14" s="26"/>
      <c r="E14" s="26"/>
      <c r="F14" s="26"/>
      <c r="G14" s="26"/>
      <c r="H14" s="27"/>
      <c r="I14" s="28"/>
      <c r="J14" s="26"/>
      <c r="K14" s="28"/>
      <c r="L14" s="26"/>
      <c r="M14" s="29"/>
    </row>
    <row r="15" spans="1:13">
      <c r="A15" s="30"/>
      <c r="B15" s="31"/>
      <c r="C15" s="32"/>
      <c r="D15" s="33"/>
      <c r="E15" s="33"/>
      <c r="F15" s="33"/>
      <c r="G15" s="33"/>
      <c r="H15" s="34"/>
      <c r="I15" s="35"/>
      <c r="J15" s="33"/>
      <c r="K15" s="35"/>
      <c r="L15" s="33"/>
      <c r="M15" s="31"/>
    </row>
    <row r="16" spans="1:13">
      <c r="A16" s="50" t="s">
        <v>18</v>
      </c>
      <c r="B16" s="51"/>
      <c r="C16" s="37"/>
      <c r="D16" s="17"/>
      <c r="E16" s="17"/>
      <c r="F16" s="17"/>
      <c r="G16" s="17"/>
      <c r="H16" s="18"/>
      <c r="I16" s="19"/>
      <c r="J16" s="17"/>
      <c r="K16" s="19"/>
      <c r="L16" s="17"/>
      <c r="M16" s="21"/>
    </row>
    <row r="17" spans="1:13">
      <c r="A17" s="57"/>
      <c r="B17" s="57" t="s">
        <v>19</v>
      </c>
      <c r="C17" s="55" t="s">
        <v>20</v>
      </c>
      <c r="D17" s="56">
        <f>'[1]Бюджеты комитетов'!E22*3+'[1]Бюджеты комитетов'!E6</f>
        <v>600</v>
      </c>
      <c r="E17" s="56"/>
      <c r="F17" s="56">
        <f>'[1]Бюджеты комитетов'!E22*3+'[1]Бюджеты комитетов'!E9</f>
        <v>600</v>
      </c>
      <c r="G17" s="56"/>
      <c r="H17" s="56">
        <f>'[1]Бюджеты комитетов'!E22*3</f>
        <v>600</v>
      </c>
      <c r="I17" s="56"/>
      <c r="J17" s="56">
        <f>'[1]Бюджеты комитетов'!E22*3+'[1]Бюджеты комитетов'!E12</f>
        <v>600</v>
      </c>
      <c r="K17" s="56"/>
      <c r="L17" s="56">
        <f t="shared" ref="L17:M25" si="2">D17+F17+H17+J17</f>
        <v>2400</v>
      </c>
      <c r="M17" s="56">
        <f>E17+G17+I17+K17</f>
        <v>0</v>
      </c>
    </row>
    <row r="18" spans="1:13">
      <c r="A18" s="57"/>
      <c r="B18" s="57" t="s">
        <v>21</v>
      </c>
      <c r="C18" s="55" t="s">
        <v>22</v>
      </c>
      <c r="D18" s="56">
        <f>'[1]Бюджеты комитетов'!E68*3+'[1]Бюджеты комитетов'!E33+'[1]Бюджеты комитетов'!E36</f>
        <v>61300</v>
      </c>
      <c r="E18" s="56">
        <f>'[1]Бюджеты комитетов'!F36</f>
        <v>59489</v>
      </c>
      <c r="F18" s="56">
        <f>'[1]Бюджеты комитетов'!E68*3+'[1]Бюджеты комитетов'!E40+'[1]Бюджеты комитетов'!E43</f>
        <v>4300</v>
      </c>
      <c r="G18" s="56"/>
      <c r="H18" s="56">
        <f>'[1]Бюджеты комитетов'!E68*3+'[1]Бюджеты комитетов'!E46+'[1]Бюджеты комитетов'!E49+'[1]Бюджеты комитетов'!E52</f>
        <v>4300</v>
      </c>
      <c r="I18" s="56"/>
      <c r="J18" s="56">
        <f>'[1]Бюджеты комитетов'!E68*3+'[1]Бюджеты комитетов'!E55+'[1]Бюджеты комитетов'!E58</f>
        <v>32300</v>
      </c>
      <c r="K18" s="56"/>
      <c r="L18" s="56">
        <f t="shared" si="2"/>
        <v>102200</v>
      </c>
      <c r="M18" s="56">
        <f t="shared" si="2"/>
        <v>59489</v>
      </c>
    </row>
    <row r="19" spans="1:13">
      <c r="A19" s="57"/>
      <c r="B19" s="57" t="s">
        <v>23</v>
      </c>
      <c r="C19" s="55" t="s">
        <v>24</v>
      </c>
      <c r="D19" s="56">
        <f>'[1]Бюджеты комитетов'!E103*3</f>
        <v>3000</v>
      </c>
      <c r="E19" s="56"/>
      <c r="F19" s="56">
        <f>'[1]Бюджеты комитетов'!E103*3+'[1]Бюджеты комитетов'!E79</f>
        <v>43000</v>
      </c>
      <c r="G19" s="56">
        <f>'[1]Бюджеты комитетов'!F79</f>
        <v>28136</v>
      </c>
      <c r="H19" s="56">
        <f>'[1]Бюджеты комитетов'!E103*3+'[1]Бюджеты комитетов'!E82</f>
        <v>35000</v>
      </c>
      <c r="I19" s="56"/>
      <c r="J19" s="56">
        <f>'[1]Бюджеты комитетов'!E103*3+'[1]Бюджеты комитетов'!E93</f>
        <v>34500</v>
      </c>
      <c r="K19" s="56">
        <f>'[1]Бюджеты комитетов'!F85+'[1]Бюджеты комитетов'!F89+'[1]Бюджеты комитетов'!F104</f>
        <v>90858.06</v>
      </c>
      <c r="L19" s="56">
        <f t="shared" si="2"/>
        <v>115500</v>
      </c>
      <c r="M19" s="56">
        <f t="shared" si="2"/>
        <v>118994.06</v>
      </c>
    </row>
    <row r="20" spans="1:13">
      <c r="A20" s="57"/>
      <c r="B20" s="57" t="s">
        <v>25</v>
      </c>
      <c r="C20" s="55" t="s">
        <v>26</v>
      </c>
      <c r="D20" s="56">
        <f>'[1]Бюджеты комитетов'!E154*3+'[1]Бюджеты комитетов'!E114+'[1]Бюджеты комитетов'!E117</f>
        <v>11500</v>
      </c>
      <c r="E20" s="56"/>
      <c r="F20" s="56">
        <f>'[1]Бюджеты комитетов'!E154*3+'[1]Бюджеты комитетов'!E120+'[1]Бюджеты комитетов'!E123+'[1]Бюджеты комитетов'!E126</f>
        <v>86500</v>
      </c>
      <c r="G20" s="56">
        <f>'[1]Бюджеты комитетов'!F117</f>
        <v>3561.3</v>
      </c>
      <c r="H20" s="56">
        <f>'[1]Бюджеты комитетов'!E154*3+'[1]Бюджеты комитетов'!E141+'[1]Бюджеты комитетов'!E129+'[1]Бюджеты комитетов'!E136</f>
        <v>116500</v>
      </c>
      <c r="I20" s="56">
        <f>'[1]Бюджеты комитетов'!F138</f>
        <v>9685.5</v>
      </c>
      <c r="J20" s="56">
        <f>'[1]Бюджеты комитетов'!E154*3+'[1]Бюджеты комитетов'!E144+'[1]Бюджеты комитетов'!E137</f>
        <v>25000</v>
      </c>
      <c r="K20" s="56"/>
      <c r="L20" s="56">
        <f t="shared" si="2"/>
        <v>239500</v>
      </c>
      <c r="M20" s="56">
        <f t="shared" si="2"/>
        <v>13246.8</v>
      </c>
    </row>
    <row r="21" spans="1:13">
      <c r="A21" s="57"/>
      <c r="B21" s="57" t="s">
        <v>27</v>
      </c>
      <c r="C21" s="55" t="s">
        <v>28</v>
      </c>
      <c r="D21" s="56">
        <f>'[1]Бюджеты комитетов'!E177*3</f>
        <v>900</v>
      </c>
      <c r="E21" s="56"/>
      <c r="F21" s="56">
        <f>'[1]Бюджеты комитетов'!E177*3</f>
        <v>900</v>
      </c>
      <c r="G21" s="56"/>
      <c r="H21" s="56">
        <f>'[1]Бюджеты комитетов'!E177*3</f>
        <v>900</v>
      </c>
      <c r="I21" s="56"/>
      <c r="J21" s="56">
        <f>'[1]Бюджеты комитетов'!E177*3</f>
        <v>900</v>
      </c>
      <c r="K21" s="56">
        <f>'[1]Бюджеты комитетов'!F167</f>
        <v>19050</v>
      </c>
      <c r="L21" s="56">
        <f t="shared" si="2"/>
        <v>3600</v>
      </c>
      <c r="M21" s="56">
        <f t="shared" si="2"/>
        <v>19050</v>
      </c>
    </row>
    <row r="22" spans="1:13">
      <c r="A22" s="57"/>
      <c r="B22" s="57" t="s">
        <v>29</v>
      </c>
      <c r="C22" s="55" t="s">
        <v>30</v>
      </c>
      <c r="D22" s="56">
        <f>'[1]Бюджеты комитетов'!E201*3</f>
        <v>1800</v>
      </c>
      <c r="E22" s="56"/>
      <c r="F22" s="56">
        <f>'[1]Бюджеты комитетов'!E201*3</f>
        <v>1800</v>
      </c>
      <c r="G22" s="56"/>
      <c r="H22" s="56">
        <f>'[1]Бюджеты комитетов'!E201*3</f>
        <v>1800</v>
      </c>
      <c r="I22" s="56"/>
      <c r="J22" s="56">
        <f>'[1]Бюджеты комитетов'!E201*3</f>
        <v>1800</v>
      </c>
      <c r="K22" s="56"/>
      <c r="L22" s="56">
        <f t="shared" si="2"/>
        <v>7200</v>
      </c>
      <c r="M22" s="56">
        <f t="shared" si="2"/>
        <v>0</v>
      </c>
    </row>
    <row r="23" spans="1:13">
      <c r="A23" s="57"/>
      <c r="B23" s="57" t="s">
        <v>31</v>
      </c>
      <c r="C23" s="55" t="s">
        <v>32</v>
      </c>
      <c r="D23" s="56">
        <f>'[1]Бюджеты комитетов'!E216+'[1]Бюджеты комитетов'!E239*3+'[1]Бюджеты комитетов'!E212</f>
        <v>20100</v>
      </c>
      <c r="E23" s="56">
        <f>'[1]Бюджеты комитетов'!F212</f>
        <v>18231.400000000001</v>
      </c>
      <c r="F23" s="56">
        <f>'[1]Бюджеты комитетов'!E239*3+'[1]Бюджеты комитетов'!E222+'[1]Бюджеты комитетов'!E219</f>
        <v>30600</v>
      </c>
      <c r="G23" s="56"/>
      <c r="H23" s="56">
        <f>'[1]Бюджеты комитетов'!E239*3</f>
        <v>600</v>
      </c>
      <c r="I23" s="56"/>
      <c r="J23" s="56">
        <f>'[1]Бюджеты комитетов'!E239*3+'[1]Бюджеты комитетов'!E229</f>
        <v>30100</v>
      </c>
      <c r="K23" s="56">
        <f>'[1]Бюджеты комитетов'!F225</f>
        <v>42234</v>
      </c>
      <c r="L23" s="56">
        <f t="shared" si="2"/>
        <v>81400</v>
      </c>
      <c r="M23" s="56">
        <f t="shared" si="2"/>
        <v>60465.4</v>
      </c>
    </row>
    <row r="24" spans="1:13">
      <c r="A24" s="57"/>
      <c r="B24" s="57" t="s">
        <v>33</v>
      </c>
      <c r="C24" s="55" t="s">
        <v>34</v>
      </c>
      <c r="D24" s="56">
        <f>'[1]Бюджеты комитетов'!E272*3</f>
        <v>1500</v>
      </c>
      <c r="E24" s="56"/>
      <c r="F24" s="56">
        <f>'[1]Бюджеты комитетов'!E272*3+'[1]Бюджеты комитетов'!E250</f>
        <v>1500</v>
      </c>
      <c r="G24" s="56"/>
      <c r="H24" s="56">
        <f>'[1]Бюджеты комитетов'!E272*3+'[1]Бюджеты комитетов'!E253+'[1]Бюджеты комитетов'!E259</f>
        <v>7000</v>
      </c>
      <c r="I24" s="56">
        <f>'[1]Бюджеты комитетов'!F256</f>
        <v>6823.2</v>
      </c>
      <c r="J24" s="56">
        <f>'[1]Бюджеты комитетов'!E272*3+'[1]Бюджеты комитетов'!E262</f>
        <v>1500</v>
      </c>
      <c r="K24" s="56"/>
      <c r="L24" s="56">
        <f t="shared" si="2"/>
        <v>11500</v>
      </c>
      <c r="M24" s="56">
        <f t="shared" si="2"/>
        <v>6823.2</v>
      </c>
    </row>
    <row r="25" spans="1:13">
      <c r="A25" s="57"/>
      <c r="B25" s="57" t="s">
        <v>35</v>
      </c>
      <c r="C25" s="55" t="s">
        <v>36</v>
      </c>
      <c r="D25" s="56">
        <f>'[1]Бюджеты комитетов'!E296*3</f>
        <v>0</v>
      </c>
      <c r="E25" s="56">
        <f>'[1]Бюджеты комитетов'!F283</f>
        <v>12437</v>
      </c>
      <c r="F25" s="56">
        <f>'[1]Бюджеты комитетов'!E283+'[1]Бюджеты комитетов'!E296*3</f>
        <v>10000</v>
      </c>
      <c r="G25" s="56"/>
      <c r="H25" s="56">
        <f>'[1]Бюджеты комитетов'!E296*3</f>
        <v>0</v>
      </c>
      <c r="I25" s="56"/>
      <c r="J25" s="56">
        <f>'[1]Бюджеты комитетов'!E296*3</f>
        <v>0</v>
      </c>
      <c r="K25" s="56"/>
      <c r="L25" s="56">
        <f t="shared" si="2"/>
        <v>10000</v>
      </c>
      <c r="M25" s="56">
        <f t="shared" si="2"/>
        <v>12437</v>
      </c>
    </row>
    <row r="26" spans="1:13">
      <c r="A26" s="61" t="s">
        <v>37</v>
      </c>
      <c r="B26" s="61"/>
      <c r="C26" s="62"/>
      <c r="D26" s="63">
        <f t="shared" ref="D26:M26" si="3">SUM(D17:D25)</f>
        <v>100700</v>
      </c>
      <c r="E26" s="63">
        <f t="shared" si="3"/>
        <v>90157.4</v>
      </c>
      <c r="F26" s="63">
        <f t="shared" si="3"/>
        <v>179200</v>
      </c>
      <c r="G26" s="63">
        <f t="shared" si="3"/>
        <v>31697.3</v>
      </c>
      <c r="H26" s="63">
        <f t="shared" si="3"/>
        <v>166700</v>
      </c>
      <c r="I26" s="63">
        <f t="shared" si="3"/>
        <v>16508.7</v>
      </c>
      <c r="J26" s="63">
        <f t="shared" si="3"/>
        <v>126700</v>
      </c>
      <c r="K26" s="63">
        <f t="shared" si="3"/>
        <v>152142.06</v>
      </c>
      <c r="L26" s="63">
        <f t="shared" si="3"/>
        <v>573300</v>
      </c>
      <c r="M26" s="63">
        <f t="shared" si="3"/>
        <v>290505.46000000002</v>
      </c>
    </row>
    <row r="27" spans="1:13">
      <c r="A27" s="36"/>
      <c r="B27" s="39"/>
      <c r="C27" s="40"/>
      <c r="D27" s="26"/>
      <c r="E27" s="26"/>
      <c r="F27" s="26"/>
      <c r="G27" s="26"/>
      <c r="H27" s="27"/>
      <c r="I27" s="28"/>
      <c r="J27" s="26"/>
      <c r="K27" s="28"/>
      <c r="L27" s="26"/>
      <c r="M27" s="29"/>
    </row>
    <row r="28" spans="1:13">
      <c r="A28" s="50" t="s">
        <v>38</v>
      </c>
      <c r="B28" s="51"/>
      <c r="C28" s="37"/>
      <c r="D28" s="17"/>
      <c r="E28" s="17"/>
      <c r="F28" s="17"/>
      <c r="G28" s="17"/>
      <c r="H28" s="18"/>
      <c r="I28" s="19"/>
      <c r="J28" s="17"/>
      <c r="K28" s="19"/>
      <c r="L28" s="17"/>
      <c r="M28" s="21"/>
    </row>
    <row r="29" spans="1:13">
      <c r="A29" s="57"/>
      <c r="B29" s="57" t="s">
        <v>39</v>
      </c>
      <c r="C29" s="55" t="s">
        <v>11</v>
      </c>
      <c r="D29" s="56">
        <f>[1]Губернаторы!E24/2</f>
        <v>630000</v>
      </c>
      <c r="E29" s="56">
        <f>[1]Губернаторы!F24</f>
        <v>200906.43000000002</v>
      </c>
      <c r="F29" s="56">
        <f>[1]Губернаторы!E24/2</f>
        <v>630000</v>
      </c>
      <c r="G29" s="56">
        <f>[1]Губернаторы!F60</f>
        <v>58968.799999999996</v>
      </c>
      <c r="H29" s="56"/>
      <c r="I29" s="56">
        <f>[1]Губернаторы!F79</f>
        <v>68554.200000000012</v>
      </c>
      <c r="J29" s="56"/>
      <c r="K29" s="56">
        <f>[1]Губернаторы!F94</f>
        <v>33670</v>
      </c>
      <c r="L29" s="56">
        <f t="shared" ref="L29:M34" si="4">D29+F29+H29+J29</f>
        <v>1260000</v>
      </c>
      <c r="M29" s="56">
        <f t="shared" si="4"/>
        <v>362099.43000000005</v>
      </c>
    </row>
    <row r="30" spans="1:13">
      <c r="A30" s="57"/>
      <c r="B30" s="57" t="s">
        <v>40</v>
      </c>
      <c r="C30" s="55" t="s">
        <v>11</v>
      </c>
      <c r="D30" s="56">
        <f>[1]Губернаторы!E8</f>
        <v>241193</v>
      </c>
      <c r="E30" s="56">
        <f>[1]Губернаторы!F8</f>
        <v>452374.49999999994</v>
      </c>
      <c r="F30" s="56"/>
      <c r="G30" s="56"/>
      <c r="H30" s="56"/>
      <c r="I30" s="56"/>
      <c r="J30" s="56"/>
      <c r="K30" s="56"/>
      <c r="L30" s="56">
        <f t="shared" si="4"/>
        <v>241193</v>
      </c>
      <c r="M30" s="56">
        <f t="shared" si="4"/>
        <v>452374.49999999994</v>
      </c>
    </row>
    <row r="31" spans="1:13">
      <c r="A31" s="57"/>
      <c r="B31" s="57" t="s">
        <v>41</v>
      </c>
      <c r="C31" s="55" t="s">
        <v>11</v>
      </c>
      <c r="D31" s="56"/>
      <c r="E31" s="56"/>
      <c r="F31" s="56"/>
      <c r="G31" s="56"/>
      <c r="H31" s="56"/>
      <c r="I31" s="56"/>
      <c r="J31" s="56">
        <f>[1]Губернаторы!E156</f>
        <v>130000</v>
      </c>
      <c r="K31" s="56"/>
      <c r="L31" s="56">
        <f t="shared" si="4"/>
        <v>130000</v>
      </c>
      <c r="M31" s="56">
        <f t="shared" si="4"/>
        <v>0</v>
      </c>
    </row>
    <row r="32" spans="1:13">
      <c r="A32" s="57"/>
      <c r="B32" s="57" t="str">
        <f>[1]Губернаторы!C119</f>
        <v>Поездка на Институт Зоны в Торонто</v>
      </c>
      <c r="C32" s="55" t="s">
        <v>11</v>
      </c>
      <c r="D32" s="56"/>
      <c r="E32" s="56"/>
      <c r="F32" s="56">
        <f>[1]Губернаторы!E119</f>
        <v>110200</v>
      </c>
      <c r="G32" s="56">
        <f>[1]Губернаторы!F119</f>
        <v>116891.10999999999</v>
      </c>
      <c r="H32" s="56"/>
      <c r="I32" s="56"/>
      <c r="J32" s="56"/>
      <c r="K32" s="56"/>
      <c r="L32" s="56">
        <f t="shared" si="4"/>
        <v>110200</v>
      </c>
      <c r="M32" s="56">
        <f t="shared" si="4"/>
        <v>116891.10999999999</v>
      </c>
    </row>
    <row r="33" spans="1:13">
      <c r="A33" s="57"/>
      <c r="B33" s="57" t="s">
        <v>42</v>
      </c>
      <c r="C33" s="55" t="s">
        <v>11</v>
      </c>
      <c r="D33" s="56">
        <f>[1]Губернаторы!E5+[1]Губернаторы!E105</f>
        <v>41500</v>
      </c>
      <c r="E33" s="56">
        <f>[1]Губернаторы!F105+[1]Губернаторы!F110</f>
        <v>25364</v>
      </c>
      <c r="F33" s="56"/>
      <c r="G33" s="56">
        <f>[1]Губернаторы!F115+[1]Губернаторы!F124</f>
        <v>47171</v>
      </c>
      <c r="H33" s="56">
        <f>[1]Губернаторы!E135</f>
        <v>35000</v>
      </c>
      <c r="I33" s="56">
        <f>[1]Губернаторы!F135+[1]Губернаторы!F128</f>
        <v>112280.01000000001</v>
      </c>
      <c r="J33" s="56">
        <f>[1]Губернаторы!E153</f>
        <v>30500</v>
      </c>
      <c r="K33" s="56">
        <f>[1]Губернаторы!F141+[1]Губернаторы!F145+[1]Губернаторы!F149</f>
        <v>187724.07</v>
      </c>
      <c r="L33" s="56">
        <f t="shared" si="4"/>
        <v>107000</v>
      </c>
      <c r="M33" s="56">
        <f t="shared" si="4"/>
        <v>372539.08</v>
      </c>
    </row>
    <row r="34" spans="1:13">
      <c r="A34" s="57"/>
      <c r="B34" s="57" t="s">
        <v>43</v>
      </c>
      <c r="C34" s="55"/>
      <c r="D34" s="56">
        <f>[1]Губернаторы!E166*3</f>
        <v>4650</v>
      </c>
      <c r="E34" s="56"/>
      <c r="F34" s="56">
        <f>[1]Губернаторы!E166*3</f>
        <v>4650</v>
      </c>
      <c r="G34" s="56">
        <f>[1]Губернаторы!F168+[1]Губернаторы!F167</f>
        <v>18352</v>
      </c>
      <c r="H34" s="56">
        <f>[1]Губернаторы!E166*3</f>
        <v>4650</v>
      </c>
      <c r="I34" s="56">
        <f>[1]Губернаторы!F169+[1]Губернаторы!F170</f>
        <v>13484.93</v>
      </c>
      <c r="J34" s="56">
        <f>[1]Губернаторы!E166*3</f>
        <v>4650</v>
      </c>
      <c r="K34" s="56">
        <f>[1]Губернаторы!F171+[1]Губернаторы!F165</f>
        <v>33279.67</v>
      </c>
      <c r="L34" s="56">
        <f t="shared" si="4"/>
        <v>18600</v>
      </c>
      <c r="M34" s="56">
        <f t="shared" si="4"/>
        <v>65116.6</v>
      </c>
    </row>
    <row r="35" spans="1:13">
      <c r="A35" s="61" t="s">
        <v>44</v>
      </c>
      <c r="B35" s="61"/>
      <c r="C35" s="62"/>
      <c r="D35" s="63">
        <f t="shared" ref="D35:M35" si="5">SUM(D29:D34)</f>
        <v>917343</v>
      </c>
      <c r="E35" s="63">
        <f t="shared" si="5"/>
        <v>678644.92999999993</v>
      </c>
      <c r="F35" s="63">
        <f t="shared" si="5"/>
        <v>744850</v>
      </c>
      <c r="G35" s="63">
        <f t="shared" si="5"/>
        <v>241382.90999999997</v>
      </c>
      <c r="H35" s="63">
        <f t="shared" si="5"/>
        <v>39650</v>
      </c>
      <c r="I35" s="63">
        <f t="shared" si="5"/>
        <v>194319.14</v>
      </c>
      <c r="J35" s="63">
        <f t="shared" si="5"/>
        <v>165150</v>
      </c>
      <c r="K35" s="63">
        <f t="shared" si="5"/>
        <v>254673.74</v>
      </c>
      <c r="L35" s="63">
        <f t="shared" si="5"/>
        <v>1866993</v>
      </c>
      <c r="M35" s="63">
        <f t="shared" si="5"/>
        <v>1369020.72</v>
      </c>
    </row>
    <row r="36" spans="1:13">
      <c r="A36" s="36"/>
      <c r="B36" s="39"/>
      <c r="C36" s="40"/>
      <c r="D36" s="26"/>
      <c r="E36" s="26"/>
      <c r="F36" s="26"/>
      <c r="G36" s="26"/>
      <c r="H36" s="27"/>
      <c r="I36" s="28"/>
      <c r="J36" s="26"/>
      <c r="K36" s="28"/>
      <c r="L36" s="26"/>
      <c r="M36" s="29"/>
    </row>
    <row r="37" spans="1:13">
      <c r="A37" s="50" t="s">
        <v>45</v>
      </c>
      <c r="B37" s="51"/>
      <c r="C37" s="37"/>
      <c r="D37" s="17"/>
      <c r="E37" s="17"/>
      <c r="F37" s="17"/>
      <c r="G37" s="17"/>
      <c r="H37" s="18"/>
      <c r="I37" s="19"/>
      <c r="J37" s="17"/>
      <c r="K37" s="19"/>
      <c r="L37" s="17"/>
      <c r="M37" s="21"/>
    </row>
    <row r="38" spans="1:13">
      <c r="A38" s="57"/>
      <c r="B38" s="57" t="s">
        <v>39</v>
      </c>
      <c r="C38" s="55" t="s">
        <v>14</v>
      </c>
      <c r="D38" s="56"/>
      <c r="E38" s="56"/>
      <c r="F38" s="56"/>
      <c r="G38" s="56"/>
      <c r="H38" s="56"/>
      <c r="I38" s="56"/>
      <c r="J38" s="56"/>
      <c r="K38" s="56"/>
      <c r="L38" s="56">
        <f t="shared" ref="L38:M42" si="6">D38+F38+H38+J38</f>
        <v>0</v>
      </c>
      <c r="M38" s="56">
        <f t="shared" si="6"/>
        <v>0</v>
      </c>
    </row>
    <row r="39" spans="1:13">
      <c r="A39" s="57"/>
      <c r="B39" s="57" t="s">
        <v>41</v>
      </c>
      <c r="C39" s="55" t="s">
        <v>14</v>
      </c>
      <c r="D39" s="56"/>
      <c r="E39" s="56"/>
      <c r="F39" s="56"/>
      <c r="G39" s="56"/>
      <c r="H39" s="56"/>
      <c r="I39" s="56"/>
      <c r="J39" s="56"/>
      <c r="K39" s="56"/>
      <c r="L39" s="56">
        <f t="shared" si="6"/>
        <v>0</v>
      </c>
      <c r="M39" s="56">
        <f t="shared" si="6"/>
        <v>0</v>
      </c>
    </row>
    <row r="40" spans="1:13">
      <c r="A40" s="57"/>
      <c r="B40" s="57" t="str">
        <f>[1]Губернаторы!C182</f>
        <v>Поездка на GETS в Торонто</v>
      </c>
      <c r="C40" s="55" t="s">
        <v>14</v>
      </c>
      <c r="D40" s="56"/>
      <c r="E40" s="56"/>
      <c r="F40" s="56">
        <f>[1]Губернаторы!E182</f>
        <v>106300</v>
      </c>
      <c r="G40" s="56">
        <f>[1]Губернаторы!F182</f>
        <v>145393.41</v>
      </c>
      <c r="H40" s="56"/>
      <c r="I40" s="56"/>
      <c r="J40" s="56"/>
      <c r="K40" s="56"/>
      <c r="L40" s="56">
        <f t="shared" si="6"/>
        <v>106300</v>
      </c>
      <c r="M40" s="56">
        <f t="shared" si="6"/>
        <v>145393.41</v>
      </c>
    </row>
    <row r="41" spans="1:13">
      <c r="A41" s="57"/>
      <c r="B41" s="57" t="s">
        <v>42</v>
      </c>
      <c r="C41" s="55" t="s">
        <v>14</v>
      </c>
      <c r="D41" s="56"/>
      <c r="E41" s="56"/>
      <c r="F41" s="56"/>
      <c r="G41" s="56"/>
      <c r="H41" s="56">
        <f>[1]Губернаторы!E191</f>
        <v>5000</v>
      </c>
      <c r="I41" s="56">
        <f>[1]Губернаторы!F187</f>
        <v>80002</v>
      </c>
      <c r="J41" s="56">
        <f>[1]Губернаторы!E198</f>
        <v>10500</v>
      </c>
      <c r="K41" s="56">
        <f>[1]Губернаторы!F194</f>
        <v>41332</v>
      </c>
      <c r="L41" s="56">
        <f t="shared" si="6"/>
        <v>15500</v>
      </c>
      <c r="M41" s="56">
        <f t="shared" si="6"/>
        <v>121334</v>
      </c>
    </row>
    <row r="42" spans="1:13">
      <c r="A42" s="57"/>
      <c r="B42" s="57" t="s">
        <v>43</v>
      </c>
      <c r="C42" s="55"/>
      <c r="D42" s="56">
        <f>[1]Губернаторы!E207*3</f>
        <v>2400</v>
      </c>
      <c r="E42" s="56"/>
      <c r="F42" s="56">
        <f>[1]Губернаторы!E207*3</f>
        <v>2400</v>
      </c>
      <c r="G42" s="56"/>
      <c r="H42" s="56">
        <f>[1]Губернаторы!E207*3</f>
        <v>2400</v>
      </c>
      <c r="I42" s="56"/>
      <c r="J42" s="56">
        <f>[1]Губернаторы!E207*3</f>
        <v>2400</v>
      </c>
      <c r="K42" s="56"/>
      <c r="L42" s="56">
        <f t="shared" si="6"/>
        <v>9600</v>
      </c>
      <c r="M42" s="56">
        <f t="shared" si="6"/>
        <v>0</v>
      </c>
    </row>
    <row r="43" spans="1:13">
      <c r="A43" s="61" t="s">
        <v>46</v>
      </c>
      <c r="B43" s="61"/>
      <c r="C43" s="62"/>
      <c r="D43" s="63">
        <f t="shared" ref="D43:M43" si="7">SUM(D38:D42)</f>
        <v>2400</v>
      </c>
      <c r="E43" s="63">
        <f t="shared" si="7"/>
        <v>0</v>
      </c>
      <c r="F43" s="63">
        <f t="shared" si="7"/>
        <v>108700</v>
      </c>
      <c r="G43" s="63">
        <f t="shared" si="7"/>
        <v>145393.41</v>
      </c>
      <c r="H43" s="63">
        <f t="shared" si="7"/>
        <v>7400</v>
      </c>
      <c r="I43" s="63">
        <f t="shared" si="7"/>
        <v>80002</v>
      </c>
      <c r="J43" s="63">
        <f t="shared" si="7"/>
        <v>12900</v>
      </c>
      <c r="K43" s="63">
        <f t="shared" si="7"/>
        <v>41332</v>
      </c>
      <c r="L43" s="63">
        <f t="shared" si="7"/>
        <v>131400</v>
      </c>
      <c r="M43" s="63">
        <f t="shared" si="7"/>
        <v>266727.41000000003</v>
      </c>
    </row>
    <row r="44" spans="1:13">
      <c r="A44" s="36"/>
      <c r="B44" s="39"/>
      <c r="C44" s="40"/>
      <c r="D44" s="26"/>
      <c r="E44" s="26"/>
      <c r="F44" s="26"/>
      <c r="G44" s="26"/>
      <c r="H44" s="27"/>
      <c r="I44" s="28"/>
      <c r="J44" s="26"/>
      <c r="K44" s="28"/>
      <c r="L44" s="26"/>
      <c r="M44" s="28"/>
    </row>
    <row r="45" spans="1:13">
      <c r="A45" s="50" t="s">
        <v>47</v>
      </c>
      <c r="B45" s="51"/>
      <c r="C45" s="37"/>
      <c r="D45" s="17"/>
      <c r="E45" s="17"/>
      <c r="F45" s="17"/>
      <c r="G45" s="17"/>
      <c r="H45" s="18"/>
      <c r="I45" s="19"/>
      <c r="J45" s="17"/>
      <c r="K45" s="19"/>
      <c r="L45" s="17"/>
      <c r="M45" s="21"/>
    </row>
    <row r="46" spans="1:13">
      <c r="A46" s="57"/>
      <c r="B46" s="57" t="s">
        <v>39</v>
      </c>
      <c r="C46" s="55" t="s">
        <v>30</v>
      </c>
      <c r="D46" s="56"/>
      <c r="E46" s="56"/>
      <c r="F46" s="56"/>
      <c r="G46" s="56"/>
      <c r="H46" s="56"/>
      <c r="I46" s="56"/>
      <c r="J46" s="56"/>
      <c r="K46" s="56"/>
      <c r="L46" s="56">
        <f t="shared" ref="L46:M50" si="8">D46+F46+H46+J46</f>
        <v>0</v>
      </c>
      <c r="M46" s="56">
        <f t="shared" si="8"/>
        <v>0</v>
      </c>
    </row>
    <row r="47" spans="1:13">
      <c r="A47" s="57"/>
      <c r="B47" s="57" t="s">
        <v>41</v>
      </c>
      <c r="C47" s="55" t="s">
        <v>30</v>
      </c>
      <c r="D47" s="56"/>
      <c r="E47" s="56"/>
      <c r="F47" s="56"/>
      <c r="G47" s="56"/>
      <c r="H47" s="56"/>
      <c r="I47" s="56"/>
      <c r="J47" s="56"/>
      <c r="K47" s="56"/>
      <c r="L47" s="56">
        <f t="shared" si="8"/>
        <v>0</v>
      </c>
      <c r="M47" s="56">
        <f t="shared" si="8"/>
        <v>0</v>
      </c>
    </row>
    <row r="48" spans="1:13">
      <c r="A48" s="57"/>
      <c r="B48" s="57" t="str">
        <f>[1]Губернаторы!C218</f>
        <v>Поездка на GNATS в Торонто</v>
      </c>
      <c r="C48" s="55" t="s">
        <v>30</v>
      </c>
      <c r="D48" s="56"/>
      <c r="E48" s="56"/>
      <c r="F48" s="56">
        <f>[1]Губернаторы!E218</f>
        <v>111900</v>
      </c>
      <c r="G48" s="56">
        <f>[1]Губернаторы!F218</f>
        <v>105756.63999999998</v>
      </c>
      <c r="H48" s="56"/>
      <c r="I48" s="56"/>
      <c r="J48" s="56"/>
      <c r="K48" s="56"/>
      <c r="L48" s="56">
        <f t="shared" si="8"/>
        <v>111900</v>
      </c>
      <c r="M48" s="56">
        <f t="shared" si="8"/>
        <v>105756.63999999998</v>
      </c>
    </row>
    <row r="49" spans="1:13">
      <c r="A49" s="57"/>
      <c r="B49" s="57" t="s">
        <v>42</v>
      </c>
      <c r="C49" s="55" t="s">
        <v>30</v>
      </c>
      <c r="D49" s="56"/>
      <c r="E49" s="56"/>
      <c r="F49" s="56"/>
      <c r="G49" s="56"/>
      <c r="H49" s="56">
        <f>[1]Губернаторы!E223</f>
        <v>8000</v>
      </c>
      <c r="I49" s="56">
        <f>[1]Губернаторы!F223</f>
        <v>7999.9</v>
      </c>
      <c r="J49" s="56">
        <f>[1]Губернаторы!E231</f>
        <v>7500</v>
      </c>
      <c r="K49" s="56">
        <f>[1]Губернаторы!F227</f>
        <v>22720</v>
      </c>
      <c r="L49" s="56">
        <f t="shared" si="8"/>
        <v>15500</v>
      </c>
      <c r="M49" s="56">
        <f t="shared" si="8"/>
        <v>30719.9</v>
      </c>
    </row>
    <row r="50" spans="1:13">
      <c r="A50" s="57"/>
      <c r="B50" s="57" t="s">
        <v>43</v>
      </c>
      <c r="C50" s="55"/>
      <c r="D50" s="56">
        <f>[1]Губернаторы!E240*3</f>
        <v>2400</v>
      </c>
      <c r="E50" s="56"/>
      <c r="F50" s="56">
        <f>[1]Губернаторы!E240*3</f>
        <v>2400</v>
      </c>
      <c r="G50" s="56"/>
      <c r="H50" s="56">
        <f>[1]Губернаторы!E240*3</f>
        <v>2400</v>
      </c>
      <c r="I50" s="56"/>
      <c r="J50" s="56">
        <f>[1]Губернаторы!E240*3</f>
        <v>2400</v>
      </c>
      <c r="K50" s="56"/>
      <c r="L50" s="56">
        <f t="shared" si="8"/>
        <v>9600</v>
      </c>
      <c r="M50" s="56">
        <f t="shared" si="8"/>
        <v>0</v>
      </c>
    </row>
    <row r="51" spans="1:13">
      <c r="A51" s="61" t="s">
        <v>48</v>
      </c>
      <c r="B51" s="61"/>
      <c r="C51" s="62"/>
      <c r="D51" s="63">
        <f t="shared" ref="D51:I51" si="9">SUM(D46:D50)</f>
        <v>2400</v>
      </c>
      <c r="E51" s="63">
        <f t="shared" si="9"/>
        <v>0</v>
      </c>
      <c r="F51" s="63">
        <f t="shared" si="9"/>
        <v>114300</v>
      </c>
      <c r="G51" s="63">
        <f t="shared" si="9"/>
        <v>105756.63999999998</v>
      </c>
      <c r="H51" s="63">
        <f t="shared" si="9"/>
        <v>10400</v>
      </c>
      <c r="I51" s="63">
        <f t="shared" si="9"/>
        <v>7999.9</v>
      </c>
      <c r="J51" s="63">
        <f>SUM(J46:J50)</f>
        <v>9900</v>
      </c>
      <c r="K51" s="63">
        <f>SUM(K46:K50)</f>
        <v>22720</v>
      </c>
      <c r="L51" s="63">
        <f>SUM(L46:L50)</f>
        <v>137000</v>
      </c>
      <c r="M51" s="63">
        <f>SUM(M46:M50)</f>
        <v>136476.53999999998</v>
      </c>
    </row>
    <row r="52" spans="1:13">
      <c r="A52" s="36"/>
      <c r="B52" s="39"/>
      <c r="C52" s="40"/>
      <c r="D52" s="26"/>
      <c r="E52" s="26"/>
      <c r="F52" s="26"/>
      <c r="G52" s="26"/>
      <c r="H52" s="27"/>
      <c r="I52" s="28"/>
      <c r="J52" s="26"/>
      <c r="K52" s="28"/>
      <c r="L52" s="26"/>
      <c r="M52" s="28"/>
    </row>
    <row r="53" spans="1:13">
      <c r="A53" s="50" t="s">
        <v>49</v>
      </c>
      <c r="B53" s="51"/>
      <c r="C53" s="37"/>
      <c r="D53" s="17"/>
      <c r="E53" s="17"/>
      <c r="F53" s="17"/>
      <c r="G53" s="17"/>
      <c r="H53" s="18"/>
      <c r="I53" s="19"/>
      <c r="J53" s="17"/>
      <c r="K53" s="19"/>
      <c r="L53" s="17"/>
      <c r="M53" s="21"/>
    </row>
    <row r="54" spans="1:13">
      <c r="A54" s="57"/>
      <c r="B54" s="57" t="s">
        <v>50</v>
      </c>
      <c r="C54" s="55"/>
      <c r="D54" s="56"/>
      <c r="E54" s="56"/>
      <c r="F54" s="56">
        <f>[1]Губернаторы!E251</f>
        <v>62800</v>
      </c>
      <c r="G54" s="56">
        <f>[1]Губернаторы!F251</f>
        <v>105750.19</v>
      </c>
      <c r="H54" s="56"/>
      <c r="I54" s="56"/>
      <c r="J54" s="56"/>
      <c r="K54" s="56"/>
      <c r="L54" s="56">
        <f>D54+F54+H54+J54</f>
        <v>62800</v>
      </c>
      <c r="M54" s="56">
        <f>E54+G54+I54+K54</f>
        <v>105750.19</v>
      </c>
    </row>
    <row r="55" spans="1:13">
      <c r="A55" s="57"/>
      <c r="B55" s="57" t="s">
        <v>43</v>
      </c>
      <c r="C55" s="55"/>
      <c r="D55" s="56"/>
      <c r="E55" s="56"/>
      <c r="F55" s="56"/>
      <c r="G55" s="56"/>
      <c r="H55" s="56"/>
      <c r="I55" s="56"/>
      <c r="J55" s="56"/>
      <c r="K55" s="56"/>
      <c r="L55" s="56">
        <f>D55+F55+H55+J55</f>
        <v>0</v>
      </c>
      <c r="M55" s="56"/>
    </row>
    <row r="56" spans="1:13">
      <c r="A56" s="61" t="s">
        <v>51</v>
      </c>
      <c r="B56" s="61"/>
      <c r="C56" s="62"/>
      <c r="D56" s="63">
        <f t="shared" ref="D56:K56" si="10">SUM(D54:D55)</f>
        <v>0</v>
      </c>
      <c r="E56" s="63">
        <f t="shared" si="10"/>
        <v>0</v>
      </c>
      <c r="F56" s="63">
        <f t="shared" si="10"/>
        <v>62800</v>
      </c>
      <c r="G56" s="63">
        <f>SUM(G54:G55)</f>
        <v>105750.19</v>
      </c>
      <c r="H56" s="63">
        <f t="shared" si="10"/>
        <v>0</v>
      </c>
      <c r="I56" s="63">
        <f t="shared" si="10"/>
        <v>0</v>
      </c>
      <c r="J56" s="63">
        <f t="shared" si="10"/>
        <v>0</v>
      </c>
      <c r="K56" s="63">
        <f t="shared" si="10"/>
        <v>0</v>
      </c>
      <c r="L56" s="63">
        <f>SUM(L54:L55)</f>
        <v>62800</v>
      </c>
      <c r="M56" s="63">
        <f>SUM(M54:M55)</f>
        <v>105750.19</v>
      </c>
    </row>
    <row r="57" spans="1:13">
      <c r="A57" s="36"/>
      <c r="B57" s="39"/>
      <c r="C57" s="40"/>
      <c r="D57" s="26"/>
      <c r="E57" s="26"/>
      <c r="F57" s="26"/>
      <c r="G57" s="26"/>
      <c r="H57" s="27"/>
      <c r="I57" s="28"/>
      <c r="J57" s="26"/>
      <c r="K57" s="28"/>
      <c r="L57" s="26"/>
      <c r="M57" s="28"/>
    </row>
    <row r="58" spans="1:13">
      <c r="A58" s="50" t="s">
        <v>52</v>
      </c>
      <c r="B58" s="51"/>
      <c r="C58" s="37"/>
      <c r="D58" s="37"/>
      <c r="E58" s="37"/>
      <c r="F58" s="37"/>
      <c r="G58" s="37"/>
      <c r="H58" s="18"/>
      <c r="I58" s="19"/>
      <c r="J58" s="17"/>
      <c r="K58" s="19"/>
      <c r="L58" s="17"/>
      <c r="M58" s="21"/>
    </row>
    <row r="59" spans="1:13">
      <c r="A59" s="57"/>
      <c r="B59" s="57" t="s">
        <v>53</v>
      </c>
      <c r="C59" s="64" t="s">
        <v>30</v>
      </c>
      <c r="D59" s="56">
        <f>'[1]Бюджеты помощников'!E56*3+'[1]Бюджеты помощников'!E5+'[1]Бюджеты помощников'!E8</f>
        <v>18600</v>
      </c>
      <c r="E59" s="56">
        <f>'[1]Бюджеты помощников'!F8</f>
        <v>17156</v>
      </c>
      <c r="F59" s="56">
        <f>'[1]Бюджеты помощников'!E56*3+'[1]Бюджеты помощников'!E24+'[1]Бюджеты помощников'!E12+'[1]Бюджеты помощников'!E15+'[1]Бюджеты помощников'!E18+'[1]Бюджеты помощников'!E21+'[1]Бюджеты помощников'!E27+'[1]Бюджеты помощников'!E36+'[1]Бюджеты помощников'!E30</f>
        <v>28600</v>
      </c>
      <c r="G59" s="56">
        <f>'[1]Бюджеты помощников'!F33</f>
        <v>7753.5</v>
      </c>
      <c r="H59" s="56">
        <f>'[1]Бюджеты помощников'!E56*3+'[1]Бюджеты помощников'!E39+'[1]Бюджеты помощников'!E42</f>
        <v>8600</v>
      </c>
      <c r="I59" s="56"/>
      <c r="J59" s="56">
        <f>'[1]Бюджеты помощников'!E56*3+'[1]Бюджеты помощников'!E45</f>
        <v>3600</v>
      </c>
      <c r="K59" s="56"/>
      <c r="L59" s="56">
        <f t="shared" ref="L59:M65" si="11">D59+F59+H59+J59</f>
        <v>59400</v>
      </c>
      <c r="M59" s="56">
        <f>E59+G59+I59+K59</f>
        <v>24909.5</v>
      </c>
    </row>
    <row r="60" spans="1:13">
      <c r="A60" s="57"/>
      <c r="B60" s="57" t="s">
        <v>54</v>
      </c>
      <c r="C60" s="64" t="s">
        <v>55</v>
      </c>
      <c r="D60" s="56">
        <f>'[1]Бюджеты помощников'!E99*3+'[1]Бюджеты помощников'!E70+'[1]Бюджеты помощников'!E67</f>
        <v>600</v>
      </c>
      <c r="E60" s="56"/>
      <c r="F60" s="56">
        <f>'[1]Бюджеты помощников'!E99*3+'[1]Бюджеты помощников'!E73</f>
        <v>20600</v>
      </c>
      <c r="G60" s="56"/>
      <c r="H60" s="56">
        <f>'[1]Бюджеты помощников'!E99*3+'[1]Бюджеты помощников'!E76+'[1]Бюджеты помощников'!E79</f>
        <v>4100</v>
      </c>
      <c r="I60" s="56">
        <f>'[1]Бюджеты помощников'!F82</f>
        <v>8991.6</v>
      </c>
      <c r="J60" s="56">
        <f>'[1]Бюджеты помощников'!E99*3+'[1]Бюджеты помощников'!E89</f>
        <v>14100</v>
      </c>
      <c r="K60" s="56">
        <f>'[1]Бюджеты помощников'!F86</f>
        <v>19052</v>
      </c>
      <c r="L60" s="56">
        <f t="shared" si="11"/>
        <v>39400</v>
      </c>
      <c r="M60" s="56">
        <f t="shared" si="11"/>
        <v>28043.599999999999</v>
      </c>
    </row>
    <row r="61" spans="1:13">
      <c r="A61" s="57"/>
      <c r="B61" s="57" t="s">
        <v>56</v>
      </c>
      <c r="C61" s="64" t="s">
        <v>57</v>
      </c>
      <c r="D61" s="56">
        <f>'[1]Бюджеты помощников'!E152*3+'[1]Бюджеты помощников'!E110+'[1]Бюджеты помощников'!E117+'[1]Бюджеты помощников'!E114+'[1]Бюджеты помощников'!E120</f>
        <v>30400</v>
      </c>
      <c r="E61" s="56">
        <f>'[1]Бюджеты помощников'!F110</f>
        <v>28704.6</v>
      </c>
      <c r="F61" s="56">
        <f>'[1]Бюджеты помощников'!E152*3+'[1]Бюджеты помощников'!E123</f>
        <v>15900</v>
      </c>
      <c r="G61" s="56">
        <f>'[1]Бюджеты помощников'!F117+'[1]Бюджеты помощников'!F120</f>
        <v>12189.67</v>
      </c>
      <c r="H61" s="56">
        <f>'[1]Бюджеты помощников'!E152*3+'[1]Бюджеты помощников'!E126+'[1]Бюджеты помощников'!E129</f>
        <v>12900</v>
      </c>
      <c r="I61" s="56">
        <f>'[1]Бюджеты помощников'!F132+'[1]Бюджеты помощников'!F126+'[1]Бюджеты помощников'!F129</f>
        <v>37404.1</v>
      </c>
      <c r="J61" s="56">
        <f>'[1]Бюджеты помощников'!E152*3+'[1]Бюджеты помощников'!E135+'[1]Бюджеты помощников'!E142</f>
        <v>39900</v>
      </c>
      <c r="K61" s="56">
        <f>'[1]Бюджеты помощников'!F138+'[1]Бюджеты помощников'!F153</f>
        <v>37032</v>
      </c>
      <c r="L61" s="56">
        <f t="shared" si="11"/>
        <v>99100</v>
      </c>
      <c r="M61" s="56">
        <f t="shared" si="11"/>
        <v>115330.37</v>
      </c>
    </row>
    <row r="62" spans="1:13">
      <c r="A62" s="57"/>
      <c r="B62" s="57" t="s">
        <v>58</v>
      </c>
      <c r="C62" s="64" t="s">
        <v>59</v>
      </c>
      <c r="D62" s="56">
        <f>'[1]Бюджеты помощников'!E209*3+'[1]Бюджеты помощников'!E163+'[1]Бюджеты помощников'!E166+'[1]Бюджеты помощников'!E169</f>
        <v>2700</v>
      </c>
      <c r="E62" s="56"/>
      <c r="F62" s="56">
        <f>'[1]Бюджеты помощников'!E209*3+'[1]Бюджеты помощников'!E175+'[1]Бюджеты помощников'!E181+'[1]Бюджеты помощников'!E172+'[1]Бюджеты помощников'!E178</f>
        <v>30700</v>
      </c>
      <c r="G62" s="56"/>
      <c r="H62" s="56">
        <f>'[1]Бюджеты помощников'!E209*3+'[1]Бюджеты помощников'!E187+'[1]Бюджеты помощников'!E190+'[1]Бюджеты помощников'!E184</f>
        <v>7200</v>
      </c>
      <c r="I62" s="56"/>
      <c r="J62" s="56">
        <f>'[1]Бюджеты помощников'!E209*3+'[1]Бюджеты помощников'!E193+'[1]Бюджеты помощников'!E196+'[1]Бюджеты помощников'!E199</f>
        <v>14200</v>
      </c>
      <c r="K62" s="56"/>
      <c r="L62" s="56">
        <f t="shared" si="11"/>
        <v>54800</v>
      </c>
      <c r="M62" s="56">
        <f t="shared" si="11"/>
        <v>0</v>
      </c>
    </row>
    <row r="63" spans="1:13">
      <c r="A63" s="57"/>
      <c r="B63" s="57" t="s">
        <v>60</v>
      </c>
      <c r="C63" s="64" t="s">
        <v>61</v>
      </c>
      <c r="D63" s="56">
        <f>'[1]Бюджеты помощников'!E257*3+'[1]Бюджеты помощников'!E219+'[1]Бюджеты помощников'!E223+'[1]Бюджеты помощников'!E226+'[1]Бюджеты помощников'!E229</f>
        <v>35400</v>
      </c>
      <c r="E63" s="56">
        <f>'[1]Бюджеты помощников'!F219</f>
        <v>15179.6</v>
      </c>
      <c r="F63" s="56">
        <f>'[1]Бюджеты помощников'!E257*3+'[1]Бюджеты помощников'!E232+'[1]Бюджеты помощников'!E235+'[1]Бюджеты помощников'!E238</f>
        <v>13400</v>
      </c>
      <c r="G63" s="56">
        <f>'[1]Бюджеты помощников'!F229</f>
        <v>15000</v>
      </c>
      <c r="H63" s="56">
        <f>'[1]Бюджеты помощников'!E257*3+'[1]Бюджеты помощников'!E241+'[1]Бюджеты помощников'!E244</f>
        <v>13900</v>
      </c>
      <c r="I63" s="56"/>
      <c r="J63" s="56">
        <f>'[1]Бюджеты помощников'!E257*3+'[1]Бюджеты помощников'!E247</f>
        <v>31700</v>
      </c>
      <c r="K63" s="56"/>
      <c r="L63" s="56">
        <f t="shared" si="11"/>
        <v>94400</v>
      </c>
      <c r="M63" s="56">
        <f t="shared" si="11"/>
        <v>30179.599999999999</v>
      </c>
    </row>
    <row r="64" spans="1:13">
      <c r="A64" s="57"/>
      <c r="B64" s="57" t="s">
        <v>62</v>
      </c>
      <c r="C64" s="65" t="s">
        <v>63</v>
      </c>
      <c r="D64" s="56">
        <f>'[1]Бюджеты помощников'!E304*3+'[1]Бюджеты помощников'!E268+'[1]Бюджеты помощников'!E272+'[1]Бюджеты помощников'!E275</f>
        <v>61600</v>
      </c>
      <c r="E64" s="56">
        <f>'[1]Бюджеты помощников'!F268</f>
        <v>29020</v>
      </c>
      <c r="F64" s="56">
        <f>'[1]Бюджеты помощников'!E304*3</f>
        <v>2100</v>
      </c>
      <c r="G64" s="56">
        <f>'[1]Бюджеты помощников'!F275</f>
        <v>29240</v>
      </c>
      <c r="H64" s="56">
        <f>'[1]Бюджеты помощников'!E304*3+'[1]Бюджеты помощников'!E278+'[1]Бюджеты помощников'!E281</f>
        <v>2100</v>
      </c>
      <c r="I64" s="56">
        <f>'[1]Бюджеты помощников'!F284+'[1]Бюджеты помощников'!F287</f>
        <v>51638</v>
      </c>
      <c r="J64" s="56">
        <f>'[1]Бюджеты помощников'!E304*3+'[1]Бюджеты помощников'!E294</f>
        <v>32600</v>
      </c>
      <c r="K64" s="56">
        <f>'[1]Бюджеты помощников'!F290</f>
        <v>36580</v>
      </c>
      <c r="L64" s="56">
        <f t="shared" si="11"/>
        <v>98400</v>
      </c>
      <c r="M64" s="56">
        <f t="shared" si="11"/>
        <v>146478</v>
      </c>
    </row>
    <row r="65" spans="1:13">
      <c r="A65" s="57"/>
      <c r="B65" s="57" t="s">
        <v>64</v>
      </c>
      <c r="C65" s="64" t="s">
        <v>65</v>
      </c>
      <c r="D65" s="56">
        <f>'[1]Бюджеты помощников'!E349*3+'[1]Бюджеты помощников'!E315+'[1]Бюджеты помощников'!E321</f>
        <v>1900</v>
      </c>
      <c r="E65" s="56"/>
      <c r="F65" s="56">
        <f>'[1]Бюджеты помощников'!E349*3+'[1]Бюджеты помощников'!E324+'[1]Бюджеты помощников'!E327</f>
        <v>900</v>
      </c>
      <c r="G65" s="56"/>
      <c r="H65" s="56">
        <f>'[1]Бюджеты помощников'!E349*3+'[1]Бюджеты помощников'!E330+'[1]Бюджеты помощников'!E336+'[1]Бюджеты помощников'!E333</f>
        <v>1900</v>
      </c>
      <c r="I65" s="56"/>
      <c r="J65" s="56">
        <f>'[1]Бюджеты помощников'!E349*3+'[1]Бюджеты помощников'!E339</f>
        <v>31400</v>
      </c>
      <c r="K65" s="56"/>
      <c r="L65" s="56">
        <f t="shared" si="11"/>
        <v>36100</v>
      </c>
      <c r="M65" s="56">
        <f t="shared" si="11"/>
        <v>0</v>
      </c>
    </row>
    <row r="66" spans="1:13">
      <c r="A66" s="61" t="s">
        <v>66</v>
      </c>
      <c r="B66" s="61"/>
      <c r="C66" s="62"/>
      <c r="D66" s="63">
        <f t="shared" ref="D66:M66" si="12">SUM(D59:D65)</f>
        <v>151200</v>
      </c>
      <c r="E66" s="63">
        <f t="shared" si="12"/>
        <v>90060.2</v>
      </c>
      <c r="F66" s="63">
        <f t="shared" si="12"/>
        <v>112200</v>
      </c>
      <c r="G66" s="63">
        <f t="shared" si="12"/>
        <v>64183.17</v>
      </c>
      <c r="H66" s="63">
        <f t="shared" si="12"/>
        <v>50700</v>
      </c>
      <c r="I66" s="63">
        <f t="shared" si="12"/>
        <v>98033.7</v>
      </c>
      <c r="J66" s="63">
        <f t="shared" si="12"/>
        <v>167500</v>
      </c>
      <c r="K66" s="63">
        <f t="shared" si="12"/>
        <v>92664</v>
      </c>
      <c r="L66" s="63">
        <f t="shared" si="12"/>
        <v>481600</v>
      </c>
      <c r="M66" s="66">
        <f t="shared" si="12"/>
        <v>344941.07</v>
      </c>
    </row>
    <row r="67" spans="1:13">
      <c r="A67" s="20"/>
      <c r="B67" s="21"/>
      <c r="C67" s="41"/>
      <c r="D67" s="17"/>
      <c r="E67" s="17"/>
      <c r="F67" s="17"/>
      <c r="G67" s="17"/>
      <c r="H67" s="18"/>
      <c r="I67" s="19"/>
      <c r="J67" s="17"/>
      <c r="K67" s="19"/>
      <c r="L67" s="17"/>
      <c r="M67" s="19"/>
    </row>
    <row r="68" spans="1:13">
      <c r="A68" s="50" t="s">
        <v>67</v>
      </c>
      <c r="B68" s="51"/>
      <c r="C68" s="41"/>
      <c r="D68" s="17"/>
      <c r="E68" s="17"/>
      <c r="F68" s="17"/>
      <c r="G68" s="17"/>
      <c r="H68" s="18"/>
      <c r="I68" s="19"/>
      <c r="J68" s="17"/>
      <c r="K68" s="19"/>
      <c r="L68" s="17"/>
      <c r="M68" s="19"/>
    </row>
    <row r="69" spans="1:13">
      <c r="A69" s="57"/>
      <c r="B69" s="57" t="s">
        <v>68</v>
      </c>
      <c r="C69" s="64" t="s">
        <v>69</v>
      </c>
      <c r="D69" s="56">
        <f>[1]Администрация!E135*3+[1]Администрация!E117</f>
        <v>4500</v>
      </c>
      <c r="E69" s="56"/>
      <c r="F69" s="56">
        <f>[1]Администрация!E135*3+[1]Администрация!E120+[1]Администрация!E123</f>
        <v>4500</v>
      </c>
      <c r="G69" s="56"/>
      <c r="H69" s="56">
        <f>[1]Администрация!E135*3</f>
        <v>4500</v>
      </c>
      <c r="I69" s="56"/>
      <c r="J69" s="56">
        <f>[1]Администрация!E135*3+[1]Администрация!E126</f>
        <v>35000</v>
      </c>
      <c r="K69" s="56"/>
      <c r="L69" s="56">
        <f t="shared" ref="L69:M73" si="13">D69+F69+H69+J69</f>
        <v>48500</v>
      </c>
      <c r="M69" s="56">
        <f t="shared" si="13"/>
        <v>0</v>
      </c>
    </row>
    <row r="70" spans="1:13">
      <c r="A70" s="57"/>
      <c r="B70" s="57" t="s">
        <v>70</v>
      </c>
      <c r="C70" s="55" t="s">
        <v>9</v>
      </c>
      <c r="D70" s="56">
        <f>[1]Администрация!E106*3+[1]Администрация!E77+[1]Администрация!E74</f>
        <v>35875</v>
      </c>
      <c r="E70" s="56">
        <f>[1]Администрация!F74+[1]Администрация!F77+[1]Администрация!F103</f>
        <v>31790.41</v>
      </c>
      <c r="F70" s="56">
        <f>[1]Администрация!E106*3+[1]Администрация!E84+[1]Администрация!E81</f>
        <v>14275</v>
      </c>
      <c r="G70" s="56">
        <f>[1]Администрация!F81+[1]Администрация!F104+[1]Администрация!F84</f>
        <v>29661.58</v>
      </c>
      <c r="H70" s="56">
        <f>[1]Администрация!E106*3+[1]Администрация!E87</f>
        <v>5775</v>
      </c>
      <c r="I70" s="56">
        <f>[1]Администрация!F87+[1]Администрация!F105</f>
        <v>9193.94</v>
      </c>
      <c r="J70" s="56">
        <f>[1]Администрация!E106*3+[1]Администрация!E94</f>
        <v>19675</v>
      </c>
      <c r="K70" s="56">
        <f>[1]Администрация!F90+[1]Администрация!F101+[1]Администрация!F106</f>
        <v>51767.72</v>
      </c>
      <c r="L70" s="56">
        <f t="shared" si="13"/>
        <v>75600</v>
      </c>
      <c r="M70" s="56">
        <f t="shared" si="13"/>
        <v>122413.65000000001</v>
      </c>
    </row>
    <row r="71" spans="1:13">
      <c r="A71" s="57"/>
      <c r="B71" s="57" t="s">
        <v>71</v>
      </c>
      <c r="C71" s="65" t="s">
        <v>72</v>
      </c>
      <c r="D71" s="56">
        <f>[1]Администрация!E63*3+[1]Администрация!E5+[1]Администрация!E9+[1]Администрация!E13+[1]Администрация!E18</f>
        <v>76000</v>
      </c>
      <c r="E71" s="56">
        <f>[1]Администрация!F5+[1]Администрация!F9+[1]Администрация!F13</f>
        <v>60785.2</v>
      </c>
      <c r="F71" s="56">
        <f>[1]Администрация!E63*3+[1]Администрация!E21+[1]Администрация!E24+[1]Администрация!E27+[1]Администрация!E30</f>
        <v>54500</v>
      </c>
      <c r="G71" s="56">
        <f>[1]Администрация!F18+[1]Администрация!F27</f>
        <v>31907.599999999999</v>
      </c>
      <c r="H71" s="56">
        <f>[1]Администрация!E63*3+[1]Администрация!E33+[1]Администрация!E36+[1]Администрация!E46</f>
        <v>54500</v>
      </c>
      <c r="I71" s="56">
        <f>[1]Администрация!F39+[1]Администрация!F43</f>
        <v>42920.9</v>
      </c>
      <c r="J71" s="56">
        <f>[1]Администрация!E63*3+[1]Администрация!E53</f>
        <v>16500</v>
      </c>
      <c r="K71" s="56">
        <f>[1]Администрация!F49</f>
        <v>23819</v>
      </c>
      <c r="L71" s="56">
        <f t="shared" si="13"/>
        <v>201500</v>
      </c>
      <c r="M71" s="56">
        <f t="shared" si="13"/>
        <v>159432.69999999998</v>
      </c>
    </row>
    <row r="72" spans="1:13">
      <c r="A72" s="57"/>
      <c r="B72" s="57" t="s">
        <v>73</v>
      </c>
      <c r="C72" s="65" t="s">
        <v>74</v>
      </c>
      <c r="D72" s="56">
        <f>[1]Администрация!E160*3</f>
        <v>31500</v>
      </c>
      <c r="E72" s="56">
        <f>[1]Администрация!E159*3</f>
        <v>30000</v>
      </c>
      <c r="F72" s="56">
        <f>[1]Администрация!E160*3+[1]Администрация!E146</f>
        <v>148900</v>
      </c>
      <c r="G72" s="56">
        <f>[1]Администрация!F153+[1]Администрация!F161-E72-60000</f>
        <v>172308.07</v>
      </c>
      <c r="H72" s="56">
        <f>[1]Администрация!E160*3</f>
        <v>31500</v>
      </c>
      <c r="I72" s="56">
        <f>[1]Администрация!F159-E72-60000</f>
        <v>30000</v>
      </c>
      <c r="J72" s="56">
        <f>[1]Администрация!E160*3</f>
        <v>31500</v>
      </c>
      <c r="K72" s="56">
        <v>30000</v>
      </c>
      <c r="L72" s="56">
        <f t="shared" si="13"/>
        <v>243400</v>
      </c>
      <c r="M72" s="56">
        <f t="shared" si="13"/>
        <v>262308.07</v>
      </c>
    </row>
    <row r="73" spans="1:13">
      <c r="A73" s="57"/>
      <c r="B73" s="57" t="s">
        <v>75</v>
      </c>
      <c r="C73" s="65" t="s">
        <v>76</v>
      </c>
      <c r="D73" s="56">
        <f>[1]Администрация!E181*3</f>
        <v>1200</v>
      </c>
      <c r="E73" s="56"/>
      <c r="F73" s="56">
        <f>[1]Администрация!E181*3</f>
        <v>1200</v>
      </c>
      <c r="G73" s="56"/>
      <c r="H73" s="56">
        <f>[1]Администрация!E181*3</f>
        <v>1200</v>
      </c>
      <c r="I73" s="56"/>
      <c r="J73" s="56">
        <f>[1]Администрация!E181*3+[1]Администрация!E175</f>
        <v>8700</v>
      </c>
      <c r="K73" s="56">
        <f>[1]Администрация!F171</f>
        <v>27766</v>
      </c>
      <c r="L73" s="56">
        <f t="shared" si="13"/>
        <v>12300</v>
      </c>
      <c r="M73" s="56">
        <f t="shared" si="13"/>
        <v>27766</v>
      </c>
    </row>
    <row r="74" spans="1:13">
      <c r="A74" s="61" t="s">
        <v>77</v>
      </c>
      <c r="B74" s="61"/>
      <c r="C74" s="62"/>
      <c r="D74" s="63">
        <f>SUM(D69:D73)</f>
        <v>149075</v>
      </c>
      <c r="E74" s="63">
        <f>SUM(E69:E72)</f>
        <v>122575.61</v>
      </c>
      <c r="F74" s="63">
        <f>SUM(F69:F73)</f>
        <v>223375</v>
      </c>
      <c r="G74" s="63">
        <f>SUM(G69:G72)</f>
        <v>233877.25</v>
      </c>
      <c r="H74" s="63">
        <f>SUM(H69:H73)</f>
        <v>97475</v>
      </c>
      <c r="I74" s="63">
        <f>SUM(I69:I72)</f>
        <v>82114.84</v>
      </c>
      <c r="J74" s="63">
        <f>SUM(J69:J73)</f>
        <v>111375</v>
      </c>
      <c r="K74" s="63">
        <f>SUM(K69:K73)</f>
        <v>133352.72</v>
      </c>
      <c r="L74" s="63">
        <f>SUM(L69:L73)</f>
        <v>581300</v>
      </c>
      <c r="M74" s="66">
        <f>SUM(M69:M73)</f>
        <v>571920.41999999993</v>
      </c>
    </row>
    <row r="75" spans="1:13">
      <c r="A75" s="36"/>
      <c r="B75" s="39"/>
      <c r="C75" s="40"/>
      <c r="D75" s="26"/>
      <c r="E75" s="26"/>
      <c r="F75" s="26"/>
      <c r="G75" s="26"/>
      <c r="H75" s="27"/>
      <c r="I75" s="28"/>
      <c r="J75" s="26"/>
      <c r="K75" s="28"/>
      <c r="L75" s="26"/>
      <c r="M75" s="29"/>
    </row>
    <row r="76" spans="1:13">
      <c r="A76" s="50" t="s">
        <v>78</v>
      </c>
      <c r="B76" s="51"/>
      <c r="C76" s="41"/>
      <c r="D76" s="17"/>
      <c r="E76" s="17"/>
      <c r="F76" s="17"/>
      <c r="G76" s="17"/>
      <c r="H76" s="18"/>
      <c r="I76" s="19"/>
      <c r="J76" s="17"/>
      <c r="K76" s="19"/>
      <c r="L76" s="17"/>
      <c r="M76" s="19"/>
    </row>
    <row r="77" spans="1:13">
      <c r="A77" s="57"/>
      <c r="B77" s="57" t="s">
        <v>79</v>
      </c>
      <c r="C77" s="64" t="s">
        <v>72</v>
      </c>
      <c r="D77" s="56"/>
      <c r="E77" s="56"/>
      <c r="F77" s="56">
        <f>[1]Мероприятия!E5</f>
        <v>56200</v>
      </c>
      <c r="G77" s="56">
        <f>[1]Мероприятия!F5</f>
        <v>21218.2</v>
      </c>
      <c r="H77" s="56"/>
      <c r="I77" s="56"/>
      <c r="J77" s="56"/>
      <c r="K77" s="56"/>
      <c r="L77" s="56">
        <f t="shared" ref="L77:M89" si="14">D77+F77+H77+J77</f>
        <v>56200</v>
      </c>
      <c r="M77" s="56">
        <f>E77+G77+I77+K77</f>
        <v>21218.2</v>
      </c>
    </row>
    <row r="78" spans="1:13">
      <c r="A78" s="57"/>
      <c r="B78" s="57" t="s">
        <v>80</v>
      </c>
      <c r="C78" s="55" t="s">
        <v>32</v>
      </c>
      <c r="D78" s="56"/>
      <c r="E78" s="56"/>
      <c r="F78" s="56">
        <f>[1]Мероприятия!E14</f>
        <v>14500</v>
      </c>
      <c r="G78" s="56"/>
      <c r="H78" s="56"/>
      <c r="I78" s="56"/>
      <c r="J78" s="56"/>
      <c r="K78" s="56"/>
      <c r="L78" s="56">
        <f t="shared" si="14"/>
        <v>14500</v>
      </c>
      <c r="M78" s="56">
        <f t="shared" si="14"/>
        <v>0</v>
      </c>
    </row>
    <row r="79" spans="1:13">
      <c r="A79" s="57"/>
      <c r="B79" s="57" t="s">
        <v>81</v>
      </c>
      <c r="C79" s="65" t="s">
        <v>24</v>
      </c>
      <c r="D79" s="56"/>
      <c r="E79" s="56"/>
      <c r="F79" s="56">
        <f>[1]Мероприятия!E23</f>
        <v>44500</v>
      </c>
      <c r="G79" s="56">
        <f>[1]Мероприятия!F186</f>
        <v>23700.49</v>
      </c>
      <c r="H79" s="56"/>
      <c r="I79" s="56"/>
      <c r="J79" s="56"/>
      <c r="K79" s="56"/>
      <c r="L79" s="56">
        <f t="shared" si="14"/>
        <v>44500</v>
      </c>
      <c r="M79" s="56">
        <f t="shared" si="14"/>
        <v>23700.49</v>
      </c>
    </row>
    <row r="80" spans="1:13">
      <c r="A80" s="57"/>
      <c r="B80" s="57" t="s">
        <v>82</v>
      </c>
      <c r="C80" s="65" t="s">
        <v>24</v>
      </c>
      <c r="D80" s="56"/>
      <c r="E80" s="56"/>
      <c r="F80" s="56">
        <f>[1]Мероприятия!E32</f>
        <v>14500</v>
      </c>
      <c r="G80" s="56"/>
      <c r="H80" s="56"/>
      <c r="I80" s="56"/>
      <c r="J80" s="56"/>
      <c r="K80" s="56"/>
      <c r="L80" s="56">
        <f t="shared" si="14"/>
        <v>14500</v>
      </c>
      <c r="M80" s="56">
        <f t="shared" si="14"/>
        <v>0</v>
      </c>
    </row>
    <row r="81" spans="1:13">
      <c r="A81" s="57"/>
      <c r="B81" s="57" t="s">
        <v>83</v>
      </c>
      <c r="C81" s="65" t="s">
        <v>9</v>
      </c>
      <c r="D81" s="56"/>
      <c r="E81" s="56"/>
      <c r="F81" s="56">
        <f>[1]Мероприятия!E41</f>
        <v>20500</v>
      </c>
      <c r="G81" s="56"/>
      <c r="H81" s="56"/>
      <c r="I81" s="56"/>
      <c r="J81" s="56"/>
      <c r="K81" s="56"/>
      <c r="L81" s="56">
        <f t="shared" si="14"/>
        <v>20500</v>
      </c>
      <c r="M81" s="56">
        <f t="shared" si="14"/>
        <v>0</v>
      </c>
    </row>
    <row r="82" spans="1:13">
      <c r="A82" s="57"/>
      <c r="B82" s="57" t="s">
        <v>84</v>
      </c>
      <c r="C82" s="65" t="s">
        <v>11</v>
      </c>
      <c r="D82" s="56"/>
      <c r="E82" s="56"/>
      <c r="F82" s="56">
        <f>[1]Мероприятия!E50</f>
        <v>0</v>
      </c>
      <c r="G82" s="56"/>
      <c r="H82" s="56"/>
      <c r="I82" s="56"/>
      <c r="J82" s="56"/>
      <c r="K82" s="56"/>
      <c r="L82" s="56">
        <f t="shared" si="14"/>
        <v>0</v>
      </c>
      <c r="M82" s="56">
        <f t="shared" si="14"/>
        <v>0</v>
      </c>
    </row>
    <row r="83" spans="1:13">
      <c r="A83" s="57"/>
      <c r="B83" s="57" t="s">
        <v>85</v>
      </c>
      <c r="C83" s="65" t="s">
        <v>34</v>
      </c>
      <c r="D83" s="56"/>
      <c r="E83" s="56"/>
      <c r="F83" s="56"/>
      <c r="G83" s="56"/>
      <c r="H83" s="56">
        <f>[1]Мероприятия!E59</f>
        <v>20500</v>
      </c>
      <c r="I83" s="56"/>
      <c r="J83" s="56"/>
      <c r="K83" s="56"/>
      <c r="L83" s="56">
        <f>D83+F83+H83+J83</f>
        <v>20500</v>
      </c>
      <c r="M83" s="56">
        <f t="shared" si="14"/>
        <v>0</v>
      </c>
    </row>
    <row r="84" spans="1:13">
      <c r="A84" s="57"/>
      <c r="B84" s="57" t="s">
        <v>86</v>
      </c>
      <c r="C84" s="65" t="s">
        <v>34</v>
      </c>
      <c r="D84" s="56"/>
      <c r="E84" s="56"/>
      <c r="F84" s="56"/>
      <c r="G84" s="56"/>
      <c r="H84" s="56">
        <f>[1]Мероприятия!E68</f>
        <v>0</v>
      </c>
      <c r="I84" s="56"/>
      <c r="J84" s="56"/>
      <c r="K84" s="56"/>
      <c r="L84" s="56">
        <f>D84+F84+H84+J84</f>
        <v>0</v>
      </c>
      <c r="M84" s="56">
        <f t="shared" si="14"/>
        <v>0</v>
      </c>
    </row>
    <row r="85" spans="1:13">
      <c r="A85" s="57"/>
      <c r="B85" s="57" t="s">
        <v>87</v>
      </c>
      <c r="C85" s="65" t="s">
        <v>72</v>
      </c>
      <c r="D85" s="56"/>
      <c r="E85" s="56"/>
      <c r="F85" s="56"/>
      <c r="G85" s="56"/>
      <c r="H85" s="56"/>
      <c r="I85" s="56">
        <f>[1]Мероприятия!F77</f>
        <v>8000</v>
      </c>
      <c r="J85" s="56"/>
      <c r="K85" s="56"/>
      <c r="L85" s="56"/>
      <c r="M85" s="56">
        <f t="shared" si="14"/>
        <v>8000</v>
      </c>
    </row>
    <row r="86" spans="1:13">
      <c r="A86" s="57"/>
      <c r="B86" s="57" t="s">
        <v>88</v>
      </c>
      <c r="C86" s="65" t="s">
        <v>72</v>
      </c>
      <c r="D86" s="56"/>
      <c r="E86" s="56"/>
      <c r="F86" s="56"/>
      <c r="G86" s="56"/>
      <c r="H86" s="56"/>
      <c r="I86" s="56">
        <f>[1]Мероприятия!F82</f>
        <v>17600</v>
      </c>
      <c r="J86" s="56"/>
      <c r="K86" s="56"/>
      <c r="L86" s="56"/>
      <c r="M86" s="56">
        <f t="shared" si="14"/>
        <v>17600</v>
      </c>
    </row>
    <row r="87" spans="1:13">
      <c r="A87" s="57"/>
      <c r="B87" s="57" t="s">
        <v>89</v>
      </c>
      <c r="C87" s="65"/>
      <c r="D87" s="56"/>
      <c r="E87" s="56"/>
      <c r="F87" s="56"/>
      <c r="G87" s="56"/>
      <c r="H87" s="56"/>
      <c r="I87" s="56"/>
      <c r="J87" s="56"/>
      <c r="K87" s="56">
        <f>[1]Мероприятия!F141</f>
        <v>88988.98</v>
      </c>
      <c r="L87" s="56"/>
      <c r="M87" s="56">
        <f t="shared" si="14"/>
        <v>88988.98</v>
      </c>
    </row>
    <row r="88" spans="1:13">
      <c r="A88" s="57"/>
      <c r="B88" s="57" t="s">
        <v>90</v>
      </c>
      <c r="C88" s="65"/>
      <c r="D88" s="56"/>
      <c r="E88" s="56"/>
      <c r="F88" s="56"/>
      <c r="G88" s="56"/>
      <c r="H88" s="56"/>
      <c r="I88" s="56">
        <f>'[1]Бюджеты комитетов'!F135</f>
        <v>21000</v>
      </c>
      <c r="J88" s="56"/>
      <c r="K88" s="56"/>
      <c r="L88" s="56"/>
      <c r="M88" s="56">
        <f t="shared" si="14"/>
        <v>21000</v>
      </c>
    </row>
    <row r="89" spans="1:13">
      <c r="A89" s="57"/>
      <c r="B89" s="57" t="s">
        <v>91</v>
      </c>
      <c r="C89" s="65" t="s">
        <v>26</v>
      </c>
      <c r="D89" s="56"/>
      <c r="E89" s="56"/>
      <c r="F89" s="56"/>
      <c r="G89" s="56"/>
      <c r="H89" s="56">
        <f>[1]Мероприятия!E69</f>
        <v>0</v>
      </c>
      <c r="I89" s="54"/>
      <c r="J89" s="56">
        <f>[1]Мероприятия!E150</f>
        <v>70000</v>
      </c>
      <c r="K89" s="56">
        <f>[1]Мероприятия!F150</f>
        <v>184995.9</v>
      </c>
      <c r="L89" s="56">
        <f>D89+F89+H89+J89</f>
        <v>70000</v>
      </c>
      <c r="M89" s="56">
        <f t="shared" si="14"/>
        <v>184995.9</v>
      </c>
    </row>
    <row r="90" spans="1:13">
      <c r="A90" s="61" t="s">
        <v>92</v>
      </c>
      <c r="B90" s="61"/>
      <c r="C90" s="62"/>
      <c r="D90" s="63">
        <f t="shared" ref="D90:M90" si="15">SUM(D77:D89)</f>
        <v>0</v>
      </c>
      <c r="E90" s="63">
        <f t="shared" si="15"/>
        <v>0</v>
      </c>
      <c r="F90" s="63">
        <f t="shared" si="15"/>
        <v>150200</v>
      </c>
      <c r="G90" s="63">
        <f t="shared" si="15"/>
        <v>44918.69</v>
      </c>
      <c r="H90" s="63">
        <f t="shared" si="15"/>
        <v>20500</v>
      </c>
      <c r="I90" s="63">
        <f t="shared" si="15"/>
        <v>46600</v>
      </c>
      <c r="J90" s="63">
        <f t="shared" si="15"/>
        <v>70000</v>
      </c>
      <c r="K90" s="63">
        <f t="shared" si="15"/>
        <v>273984.88</v>
      </c>
      <c r="L90" s="63">
        <f t="shared" si="15"/>
        <v>240700</v>
      </c>
      <c r="M90" s="63">
        <f t="shared" si="15"/>
        <v>365503.56999999995</v>
      </c>
    </row>
    <row r="91" spans="1:13">
      <c r="A91" s="36"/>
      <c r="B91" s="39"/>
      <c r="C91" s="40"/>
      <c r="D91" s="26"/>
      <c r="E91" s="26"/>
      <c r="F91" s="26"/>
      <c r="G91" s="26"/>
      <c r="H91" s="27"/>
      <c r="I91" s="28"/>
      <c r="J91" s="26"/>
      <c r="K91" s="28"/>
      <c r="L91" s="26"/>
      <c r="M91" s="29"/>
    </row>
    <row r="92" spans="1:13">
      <c r="A92" s="50" t="s">
        <v>93</v>
      </c>
      <c r="B92" s="51"/>
      <c r="C92" s="38"/>
      <c r="D92" s="17"/>
      <c r="E92" s="17"/>
      <c r="F92" s="17"/>
      <c r="G92" s="17"/>
      <c r="H92" s="18"/>
      <c r="I92" s="19"/>
      <c r="J92" s="17"/>
      <c r="K92" s="19"/>
      <c r="L92" s="17"/>
      <c r="M92" s="42"/>
    </row>
    <row r="93" spans="1:13">
      <c r="A93" s="57"/>
      <c r="B93" s="57" t="s">
        <v>94</v>
      </c>
      <c r="C93" s="55" t="s">
        <v>28</v>
      </c>
      <c r="D93" s="56">
        <f>[1]PI!E2</f>
        <v>10000</v>
      </c>
      <c r="E93" s="56"/>
      <c r="F93" s="56"/>
      <c r="G93" s="56"/>
      <c r="H93" s="56"/>
      <c r="I93" s="56"/>
      <c r="J93" s="56"/>
      <c r="K93" s="56"/>
      <c r="L93" s="56">
        <f t="shared" ref="L93:M100" si="16">D93+F93+H93+J93</f>
        <v>10000</v>
      </c>
      <c r="M93" s="56">
        <f>E93+G93+I93+K93</f>
        <v>0</v>
      </c>
    </row>
    <row r="94" spans="1:13">
      <c r="A94" s="57"/>
      <c r="B94" s="57" t="s">
        <v>95</v>
      </c>
      <c r="C94" s="55" t="s">
        <v>28</v>
      </c>
      <c r="D94" s="56">
        <f>10000</f>
        <v>10000</v>
      </c>
      <c r="E94" s="56"/>
      <c r="F94" s="56">
        <f>15000</f>
        <v>15000</v>
      </c>
      <c r="G94" s="56"/>
      <c r="H94" s="56"/>
      <c r="I94" s="56"/>
      <c r="J94" s="56"/>
      <c r="K94" s="56"/>
      <c r="L94" s="56">
        <f t="shared" si="16"/>
        <v>25000</v>
      </c>
      <c r="M94" s="56">
        <f t="shared" si="16"/>
        <v>0</v>
      </c>
    </row>
    <row r="95" spans="1:13">
      <c r="A95" s="57"/>
      <c r="B95" s="57" t="s">
        <v>96</v>
      </c>
      <c r="C95" s="55" t="s">
        <v>28</v>
      </c>
      <c r="D95" s="56">
        <v>14000</v>
      </c>
      <c r="E95" s="56">
        <f>[1]PI!F9+[1]PI!F10</f>
        <v>7000</v>
      </c>
      <c r="F95" s="56">
        <v>21000</v>
      </c>
      <c r="G95" s="56">
        <f>[1]PI!F11+[1]PI!F12+[1]PI!F13</f>
        <v>21000</v>
      </c>
      <c r="H95" s="56">
        <v>21000</v>
      </c>
      <c r="I95" s="56">
        <f>[1]PI!F14+[1]PI!F15+[1]PI!F16</f>
        <v>21000</v>
      </c>
      <c r="J95" s="56">
        <v>14000</v>
      </c>
      <c r="K95" s="56">
        <f>[1]PI!F18+[1]PI!F17+[1]PI!F19</f>
        <v>21000</v>
      </c>
      <c r="L95" s="56">
        <f t="shared" si="16"/>
        <v>70000</v>
      </c>
      <c r="M95" s="56">
        <f t="shared" si="16"/>
        <v>70000</v>
      </c>
    </row>
    <row r="96" spans="1:13">
      <c r="A96" s="57"/>
      <c r="B96" s="57" t="s">
        <v>97</v>
      </c>
      <c r="C96" s="55" t="s">
        <v>28</v>
      </c>
      <c r="D96" s="56">
        <v>0</v>
      </c>
      <c r="E96" s="56"/>
      <c r="F96" s="56">
        <v>15000</v>
      </c>
      <c r="G96" s="56"/>
      <c r="H96" s="56">
        <v>15000</v>
      </c>
      <c r="I96" s="56"/>
      <c r="J96" s="56">
        <v>15000</v>
      </c>
      <c r="K96" s="56"/>
      <c r="L96" s="56">
        <f t="shared" si="16"/>
        <v>45000</v>
      </c>
      <c r="M96" s="56">
        <f t="shared" si="16"/>
        <v>0</v>
      </c>
    </row>
    <row r="97" spans="1:13">
      <c r="A97" s="67"/>
      <c r="B97" s="68" t="s">
        <v>98</v>
      </c>
      <c r="C97" s="64" t="s">
        <v>28</v>
      </c>
      <c r="D97" s="69">
        <f>[1]PI!E24</f>
        <v>30000</v>
      </c>
      <c r="E97" s="69"/>
      <c r="F97" s="69"/>
      <c r="G97" s="69"/>
      <c r="H97" s="70"/>
      <c r="I97" s="56"/>
      <c r="J97" s="69"/>
      <c r="K97" s="69"/>
      <c r="L97" s="56">
        <f t="shared" si="16"/>
        <v>30000</v>
      </c>
      <c r="M97" s="56">
        <f t="shared" si="16"/>
        <v>0</v>
      </c>
    </row>
    <row r="98" spans="1:13">
      <c r="A98" s="67"/>
      <c r="B98" s="68" t="s">
        <v>99</v>
      </c>
      <c r="C98" s="64" t="s">
        <v>28</v>
      </c>
      <c r="D98" s="69"/>
      <c r="E98" s="69"/>
      <c r="F98" s="69"/>
      <c r="G98" s="69"/>
      <c r="H98" s="70"/>
      <c r="I98" s="56">
        <f>[1]PI!F25</f>
        <v>79596.899999999994</v>
      </c>
      <c r="J98" s="69"/>
      <c r="K98" s="69"/>
      <c r="L98" s="56"/>
      <c r="M98" s="56">
        <f t="shared" si="16"/>
        <v>79596.899999999994</v>
      </c>
    </row>
    <row r="99" spans="1:13">
      <c r="A99" s="67"/>
      <c r="B99" s="68" t="s">
        <v>100</v>
      </c>
      <c r="C99" s="64"/>
      <c r="D99" s="69"/>
      <c r="E99" s="69"/>
      <c r="F99" s="69"/>
      <c r="G99" s="69"/>
      <c r="H99" s="70"/>
      <c r="I99" s="56"/>
      <c r="J99" s="69"/>
      <c r="K99" s="69">
        <f>[1]PI!F27</f>
        <v>120000</v>
      </c>
      <c r="L99" s="56"/>
      <c r="M99" s="56">
        <f t="shared" si="16"/>
        <v>120000</v>
      </c>
    </row>
    <row r="100" spans="1:13">
      <c r="A100" s="67"/>
      <c r="B100" s="68" t="s">
        <v>101</v>
      </c>
      <c r="C100" s="64" t="s">
        <v>28</v>
      </c>
      <c r="D100" s="69">
        <f>[1]PI!E26</f>
        <v>10000</v>
      </c>
      <c r="E100" s="69"/>
      <c r="F100" s="69"/>
      <c r="G100" s="69"/>
      <c r="H100" s="70"/>
      <c r="I100" s="70"/>
      <c r="J100" s="69"/>
      <c r="K100" s="69"/>
      <c r="L100" s="56">
        <f t="shared" si="16"/>
        <v>10000</v>
      </c>
      <c r="M100" s="56">
        <f t="shared" si="16"/>
        <v>0</v>
      </c>
    </row>
    <row r="101" spans="1:13">
      <c r="A101" s="61" t="s">
        <v>102</v>
      </c>
      <c r="B101" s="61"/>
      <c r="C101" s="62"/>
      <c r="D101" s="63">
        <f t="shared" ref="D101:L101" si="17">SUM(D93:D100)</f>
        <v>74000</v>
      </c>
      <c r="E101" s="63">
        <f t="shared" si="17"/>
        <v>7000</v>
      </c>
      <c r="F101" s="63">
        <f t="shared" si="17"/>
        <v>51000</v>
      </c>
      <c r="G101" s="63">
        <f t="shared" si="17"/>
        <v>21000</v>
      </c>
      <c r="H101" s="63">
        <f t="shared" si="17"/>
        <v>36000</v>
      </c>
      <c r="I101" s="63">
        <f>SUM(I93:I100)</f>
        <v>100596.9</v>
      </c>
      <c r="J101" s="63">
        <f>SUM(J93:J100)</f>
        <v>29000</v>
      </c>
      <c r="K101" s="63">
        <f>SUM(K93:K100)</f>
        <v>141000</v>
      </c>
      <c r="L101" s="63">
        <f t="shared" si="17"/>
        <v>190000</v>
      </c>
      <c r="M101" s="66">
        <f>SUM(M93:M100)</f>
        <v>269596.90000000002</v>
      </c>
    </row>
    <row r="102" spans="1:13">
      <c r="A102" s="36"/>
      <c r="B102" s="39"/>
      <c r="C102" s="40"/>
      <c r="D102" s="26"/>
      <c r="E102" s="26"/>
      <c r="F102" s="26"/>
      <c r="G102" s="26"/>
      <c r="H102" s="27"/>
      <c r="I102" s="28"/>
      <c r="J102" s="26"/>
      <c r="K102" s="28"/>
      <c r="L102" s="26"/>
      <c r="M102" s="29"/>
    </row>
    <row r="103" spans="1:13">
      <c r="A103" s="50" t="s">
        <v>103</v>
      </c>
      <c r="B103" s="51"/>
      <c r="C103" s="38"/>
      <c r="D103" s="17"/>
      <c r="E103" s="17"/>
      <c r="F103" s="17"/>
      <c r="G103" s="17"/>
      <c r="H103" s="18"/>
      <c r="I103" s="19"/>
      <c r="J103" s="17"/>
      <c r="K103" s="19"/>
      <c r="L103" s="17"/>
      <c r="M103" s="42"/>
    </row>
    <row r="104" spans="1:13">
      <c r="A104" s="57"/>
      <c r="B104" s="57" t="s">
        <v>104</v>
      </c>
      <c r="C104" s="55"/>
      <c r="D104" s="56">
        <f>[1]Общеокружные!E5</f>
        <v>50000</v>
      </c>
      <c r="E104" s="56"/>
      <c r="F104" s="56"/>
      <c r="G104" s="56"/>
      <c r="H104" s="56"/>
      <c r="I104" s="56"/>
      <c r="J104" s="56"/>
      <c r="K104" s="56"/>
      <c r="L104" s="56">
        <f t="shared" ref="L104:M121" si="18">D104+F104+H104+J104</f>
        <v>50000</v>
      </c>
      <c r="M104" s="56">
        <f>E104+G104+I104+K104</f>
        <v>0</v>
      </c>
    </row>
    <row r="105" spans="1:13" ht="27.6">
      <c r="A105" s="67"/>
      <c r="B105" s="68" t="s">
        <v>105</v>
      </c>
      <c r="C105" s="64" t="s">
        <v>11</v>
      </c>
      <c r="D105" s="69">
        <f>[1]Общеокружные!E6</f>
        <v>24000</v>
      </c>
      <c r="E105" s="69"/>
      <c r="F105" s="69"/>
      <c r="G105" s="69"/>
      <c r="H105" s="70"/>
      <c r="I105" s="70"/>
      <c r="J105" s="69"/>
      <c r="K105" s="69"/>
      <c r="L105" s="56">
        <f t="shared" si="18"/>
        <v>24000</v>
      </c>
      <c r="M105" s="56">
        <f t="shared" si="18"/>
        <v>0</v>
      </c>
    </row>
    <row r="106" spans="1:13">
      <c r="A106" s="67"/>
      <c r="B106" s="68" t="s">
        <v>106</v>
      </c>
      <c r="C106" s="64" t="s">
        <v>30</v>
      </c>
      <c r="D106" s="69">
        <f>[1]Общеокружные!E7</f>
        <v>20000</v>
      </c>
      <c r="E106" s="69"/>
      <c r="F106" s="69"/>
      <c r="G106" s="69"/>
      <c r="H106" s="70"/>
      <c r="I106" s="70"/>
      <c r="J106" s="69"/>
      <c r="K106" s="69"/>
      <c r="L106" s="56">
        <f t="shared" si="18"/>
        <v>20000</v>
      </c>
      <c r="M106" s="56">
        <f t="shared" si="18"/>
        <v>0</v>
      </c>
    </row>
    <row r="107" spans="1:13">
      <c r="A107" s="57"/>
      <c r="B107" s="57" t="s">
        <v>107</v>
      </c>
      <c r="C107" s="55" t="s">
        <v>11</v>
      </c>
      <c r="D107" s="56">
        <f>[1]Общеокружные!E8</f>
        <v>20000</v>
      </c>
      <c r="E107" s="56"/>
      <c r="F107" s="56"/>
      <c r="G107" s="56"/>
      <c r="H107" s="56"/>
      <c r="I107" s="56"/>
      <c r="J107" s="56"/>
      <c r="K107" s="56"/>
      <c r="L107" s="56">
        <f t="shared" si="18"/>
        <v>20000</v>
      </c>
      <c r="M107" s="56">
        <f t="shared" si="18"/>
        <v>0</v>
      </c>
    </row>
    <row r="108" spans="1:13">
      <c r="A108" s="57"/>
      <c r="B108" s="57" t="s">
        <v>108</v>
      </c>
      <c r="C108" s="55" t="s">
        <v>30</v>
      </c>
      <c r="D108" s="56">
        <f>[1]Общеокружные!E9/4</f>
        <v>3750</v>
      </c>
      <c r="E108" s="56"/>
      <c r="F108" s="56">
        <f>D108</f>
        <v>3750</v>
      </c>
      <c r="G108" s="56"/>
      <c r="H108" s="56">
        <f>F108</f>
        <v>3750</v>
      </c>
      <c r="I108" s="56"/>
      <c r="J108" s="56">
        <f>H108</f>
        <v>3750</v>
      </c>
      <c r="K108" s="56"/>
      <c r="L108" s="56">
        <f t="shared" si="18"/>
        <v>15000</v>
      </c>
      <c r="M108" s="56">
        <f t="shared" si="18"/>
        <v>0</v>
      </c>
    </row>
    <row r="109" spans="1:13">
      <c r="A109" s="57"/>
      <c r="B109" s="57" t="s">
        <v>109</v>
      </c>
      <c r="C109" s="55" t="s">
        <v>9</v>
      </c>
      <c r="D109" s="56">
        <f>[1]Общеокружные!E10</f>
        <v>0</v>
      </c>
      <c r="E109" s="56"/>
      <c r="F109" s="56"/>
      <c r="G109" s="56"/>
      <c r="H109" s="56"/>
      <c r="I109" s="56"/>
      <c r="J109" s="56"/>
      <c r="K109" s="56"/>
      <c r="L109" s="56">
        <f t="shared" si="18"/>
        <v>0</v>
      </c>
      <c r="M109" s="56">
        <f t="shared" si="18"/>
        <v>0</v>
      </c>
    </row>
    <row r="110" spans="1:13">
      <c r="A110" s="57"/>
      <c r="B110" s="57" t="s">
        <v>110</v>
      </c>
      <c r="C110" s="55"/>
      <c r="D110" s="56">
        <f>[1]Общеокружные!E11</f>
        <v>0</v>
      </c>
      <c r="E110" s="56"/>
      <c r="F110" s="56"/>
      <c r="G110" s="56"/>
      <c r="H110" s="56"/>
      <c r="I110" s="56"/>
      <c r="J110" s="56"/>
      <c r="K110" s="56"/>
      <c r="L110" s="56">
        <f t="shared" si="18"/>
        <v>0</v>
      </c>
      <c r="M110" s="56">
        <f t="shared" si="18"/>
        <v>0</v>
      </c>
    </row>
    <row r="111" spans="1:13">
      <c r="A111" s="57"/>
      <c r="B111" s="57" t="s">
        <v>111</v>
      </c>
      <c r="C111" s="55" t="s">
        <v>28</v>
      </c>
      <c r="D111" s="56">
        <f>[1]Общеокружные!E12</f>
        <v>0</v>
      </c>
      <c r="E111" s="56"/>
      <c r="F111" s="56"/>
      <c r="G111" s="56"/>
      <c r="H111" s="56"/>
      <c r="I111" s="56"/>
      <c r="J111" s="56"/>
      <c r="K111" s="56"/>
      <c r="L111" s="56">
        <f t="shared" si="18"/>
        <v>0</v>
      </c>
      <c r="M111" s="56">
        <f t="shared" si="18"/>
        <v>0</v>
      </c>
    </row>
    <row r="112" spans="1:13">
      <c r="A112" s="57"/>
      <c r="B112" s="57" t="s">
        <v>112</v>
      </c>
      <c r="C112" s="55"/>
      <c r="D112" s="56">
        <f>[1]Общеокружные!E13</f>
        <v>2500</v>
      </c>
      <c r="E112" s="56"/>
      <c r="F112" s="56"/>
      <c r="G112" s="56"/>
      <c r="H112" s="56"/>
      <c r="I112" s="56"/>
      <c r="J112" s="56"/>
      <c r="K112" s="56"/>
      <c r="L112" s="56">
        <f t="shared" si="18"/>
        <v>2500</v>
      </c>
      <c r="M112" s="56">
        <f t="shared" si="18"/>
        <v>0</v>
      </c>
    </row>
    <row r="113" spans="1:13">
      <c r="A113" s="57"/>
      <c r="B113" s="57" t="str">
        <f>[1]Общеокружные!C14</f>
        <v>Оплата за участие в межстрановом комитете ICC Россия - США</v>
      </c>
      <c r="C113" s="55" t="s">
        <v>113</v>
      </c>
      <c r="D113" s="56">
        <f>[1]Общеокружные!E14</f>
        <v>7000</v>
      </c>
      <c r="E113" s="56"/>
      <c r="F113" s="56"/>
      <c r="G113" s="56">
        <f>[1]Общеокружные!F14</f>
        <v>8163.68</v>
      </c>
      <c r="H113" s="56"/>
      <c r="I113" s="56"/>
      <c r="J113" s="56"/>
      <c r="K113" s="56"/>
      <c r="L113" s="56">
        <f t="shared" si="18"/>
        <v>7000</v>
      </c>
      <c r="M113" s="56">
        <f t="shared" si="18"/>
        <v>8163.68</v>
      </c>
    </row>
    <row r="114" spans="1:13">
      <c r="A114" s="57"/>
      <c r="B114" s="57" t="s">
        <v>114</v>
      </c>
      <c r="C114" s="55" t="s">
        <v>72</v>
      </c>
      <c r="D114" s="56">
        <f>[1]Общеокружные!E15</f>
        <v>2500</v>
      </c>
      <c r="E114" s="56"/>
      <c r="F114" s="56"/>
      <c r="G114" s="56"/>
      <c r="H114" s="56"/>
      <c r="I114" s="56"/>
      <c r="J114" s="56"/>
      <c r="K114" s="56"/>
      <c r="L114" s="56">
        <f>D114+F114+H114+J114</f>
        <v>2500</v>
      </c>
      <c r="M114" s="56">
        <f t="shared" si="18"/>
        <v>0</v>
      </c>
    </row>
    <row r="115" spans="1:13">
      <c r="A115" s="57"/>
      <c r="B115" s="57" t="str">
        <f>[1]Общеокружные!C16</f>
        <v>Поддержка окружного проекта Ротаракта</v>
      </c>
      <c r="C115" s="55"/>
      <c r="D115" s="56">
        <v>0</v>
      </c>
      <c r="E115" s="56"/>
      <c r="F115" s="56">
        <f>[1]Общеокружные!E16</f>
        <v>40000</v>
      </c>
      <c r="G115" s="56">
        <f>[1]Ротаракт!D9</f>
        <v>40000</v>
      </c>
      <c r="H115" s="56"/>
      <c r="I115" s="56"/>
      <c r="J115" s="56"/>
      <c r="K115" s="56"/>
      <c r="L115" s="56">
        <f>D115+F115+H115+J115</f>
        <v>40000</v>
      </c>
      <c r="M115" s="56">
        <f t="shared" si="18"/>
        <v>40000</v>
      </c>
    </row>
    <row r="116" spans="1:13">
      <c r="A116" s="57"/>
      <c r="B116" s="57" t="s">
        <v>115</v>
      </c>
      <c r="C116" s="55"/>
      <c r="D116" s="56"/>
      <c r="E116" s="56"/>
      <c r="F116" s="56"/>
      <c r="G116" s="56"/>
      <c r="H116" s="56"/>
      <c r="I116" s="56"/>
      <c r="J116" s="56"/>
      <c r="K116" s="56">
        <f>[1]Общеокружные!F27</f>
        <v>13000</v>
      </c>
      <c r="L116" s="56"/>
      <c r="M116" s="56">
        <f t="shared" si="18"/>
        <v>13000</v>
      </c>
    </row>
    <row r="117" spans="1:13">
      <c r="A117" s="57"/>
      <c r="B117" s="57" t="s">
        <v>116</v>
      </c>
      <c r="C117" s="55" t="s">
        <v>11</v>
      </c>
      <c r="D117" s="56"/>
      <c r="E117" s="56"/>
      <c r="F117" s="56"/>
      <c r="G117" s="56"/>
      <c r="H117" s="56"/>
      <c r="I117" s="56">
        <f>[1]Мероприятия!F87</f>
        <v>310505.40000000002</v>
      </c>
      <c r="J117" s="56"/>
      <c r="K117" s="56"/>
      <c r="L117" s="56"/>
      <c r="M117" s="56">
        <f t="shared" si="18"/>
        <v>310505.40000000002</v>
      </c>
    </row>
    <row r="118" spans="1:13">
      <c r="A118" s="57"/>
      <c r="B118" s="57" t="s">
        <v>117</v>
      </c>
      <c r="C118" s="55"/>
      <c r="D118" s="56"/>
      <c r="E118" s="56"/>
      <c r="F118" s="56"/>
      <c r="G118" s="56"/>
      <c r="H118" s="56"/>
      <c r="I118" s="56"/>
      <c r="J118" s="56"/>
      <c r="K118" s="56">
        <f>[1]Мероприятия!F109</f>
        <v>818381.2</v>
      </c>
      <c r="L118" s="56"/>
      <c r="M118" s="56">
        <f t="shared" si="18"/>
        <v>818381.2</v>
      </c>
    </row>
    <row r="119" spans="1:13">
      <c r="A119" s="57"/>
      <c r="B119" s="57" t="s">
        <v>118</v>
      </c>
      <c r="C119" s="55"/>
      <c r="D119" s="56"/>
      <c r="E119" s="56"/>
      <c r="F119" s="56"/>
      <c r="G119" s="56"/>
      <c r="H119" s="56"/>
      <c r="I119" s="56"/>
      <c r="J119" s="56"/>
      <c r="K119" s="56">
        <v>100000</v>
      </c>
      <c r="L119" s="56"/>
      <c r="M119" s="56">
        <f t="shared" si="18"/>
        <v>100000</v>
      </c>
    </row>
    <row r="120" spans="1:13">
      <c r="A120" s="57"/>
      <c r="B120" s="57" t="s">
        <v>119</v>
      </c>
      <c r="C120" s="55"/>
      <c r="D120" s="56"/>
      <c r="E120" s="56"/>
      <c r="F120" s="56"/>
      <c r="G120" s="56"/>
      <c r="H120" s="56"/>
      <c r="I120" s="56"/>
      <c r="J120" s="56"/>
      <c r="K120" s="56">
        <f>[1]Общеокружные!F26</f>
        <v>70000</v>
      </c>
      <c r="L120" s="56"/>
      <c r="M120" s="56">
        <f t="shared" si="18"/>
        <v>70000</v>
      </c>
    </row>
    <row r="121" spans="1:13">
      <c r="A121" s="57"/>
      <c r="B121" s="57" t="s">
        <v>120</v>
      </c>
      <c r="C121" s="55" t="s">
        <v>11</v>
      </c>
      <c r="D121" s="56">
        <f>[1]Общеокружные!E17</f>
        <v>162500</v>
      </c>
      <c r="E121" s="56">
        <f>[1]Общеокружные!F20</f>
        <v>32768</v>
      </c>
      <c r="F121" s="56"/>
      <c r="G121" s="56">
        <f>[1]Общеокружные!F22</f>
        <v>899</v>
      </c>
      <c r="H121" s="56"/>
      <c r="I121" s="56">
        <f>[1]Общеокружные!F28+[1]Общеокружные!F23</f>
        <v>23359.85</v>
      </c>
      <c r="J121" s="56"/>
      <c r="K121" s="56">
        <f>[1]Общеокружные!F24</f>
        <v>23088.480000000003</v>
      </c>
      <c r="L121" s="56">
        <f t="shared" si="18"/>
        <v>162500</v>
      </c>
      <c r="M121" s="56">
        <f>E121+G121+I121+K121</f>
        <v>80115.33</v>
      </c>
    </row>
    <row r="122" spans="1:13">
      <c r="A122" s="61" t="s">
        <v>102</v>
      </c>
      <c r="B122" s="61"/>
      <c r="C122" s="62"/>
      <c r="D122" s="63">
        <f t="shared" ref="D122:M122" si="19">SUM(D104:D121)</f>
        <v>292250</v>
      </c>
      <c r="E122" s="63">
        <f t="shared" si="19"/>
        <v>32768</v>
      </c>
      <c r="F122" s="63">
        <f t="shared" si="19"/>
        <v>43750</v>
      </c>
      <c r="G122" s="63">
        <f t="shared" si="19"/>
        <v>49062.68</v>
      </c>
      <c r="H122" s="63">
        <f t="shared" si="19"/>
        <v>3750</v>
      </c>
      <c r="I122" s="63">
        <f t="shared" si="19"/>
        <v>333865.25</v>
      </c>
      <c r="J122" s="63">
        <f t="shared" si="19"/>
        <v>3750</v>
      </c>
      <c r="K122" s="63">
        <f t="shared" si="19"/>
        <v>1024469.6799999999</v>
      </c>
      <c r="L122" s="63">
        <f t="shared" si="19"/>
        <v>343500</v>
      </c>
      <c r="M122" s="66">
        <f t="shared" si="19"/>
        <v>1440165.61</v>
      </c>
    </row>
    <row r="123" spans="1:13">
      <c r="A123" s="36"/>
      <c r="B123" s="39"/>
      <c r="C123" s="40"/>
      <c r="D123" s="26"/>
      <c r="E123" s="26"/>
      <c r="F123" s="26"/>
      <c r="G123" s="26"/>
      <c r="H123" s="27"/>
      <c r="I123" s="28"/>
      <c r="J123" s="26"/>
      <c r="K123" s="28"/>
      <c r="L123" s="26"/>
      <c r="M123" s="29"/>
    </row>
    <row r="124" spans="1:13">
      <c r="A124" s="36"/>
      <c r="B124" s="39"/>
      <c r="C124" s="40"/>
      <c r="D124" s="26"/>
      <c r="E124" s="26"/>
      <c r="F124" s="26"/>
      <c r="G124" s="26"/>
      <c r="H124" s="27"/>
      <c r="I124" s="28"/>
      <c r="J124" s="26"/>
      <c r="K124" s="28"/>
      <c r="L124" s="26"/>
      <c r="M124" s="29"/>
    </row>
    <row r="125" spans="1:13">
      <c r="A125" s="71"/>
      <c r="B125" s="72" t="s">
        <v>121</v>
      </c>
      <c r="C125" s="73"/>
      <c r="D125" s="74">
        <f>ROUND(D26+D35+D66+D51+D43+D74+D122+D101+D56+D90,5)</f>
        <v>1689368</v>
      </c>
      <c r="E125" s="74">
        <f>ROUND(E26+E35+E66+E51+E43+E74+E122+E56+E90+E101,5)</f>
        <v>1021206.14</v>
      </c>
      <c r="F125" s="74">
        <f>ROUND(F26+F35+F66+F51+F43+F74+F122+F101+F56+F90,5)</f>
        <v>1790375</v>
      </c>
      <c r="G125" s="74">
        <f>ROUND(G26+G35+G66+G51+G43+G74+G122+G56+G90+G101,5)</f>
        <v>1043022.24</v>
      </c>
      <c r="H125" s="74">
        <f>ROUND(H26+H35+H66+H51+H43+H74+H122+H101+H56+H90,5)</f>
        <v>432575</v>
      </c>
      <c r="I125" s="74">
        <f>ROUND(I26+I35+I66+I51+I43+I74+I122+I56+I90+I101,5)</f>
        <v>960040.43</v>
      </c>
      <c r="J125" s="74">
        <f>ROUND(J26+J35+J66+J51+J43+J74+J122+J101+J56+J90,5)</f>
        <v>696275</v>
      </c>
      <c r="K125" s="74">
        <f>ROUND(K26+K35+K66+K51+K43+K74+K122+K56+K90+K101,5)</f>
        <v>2136339.08</v>
      </c>
      <c r="L125" s="74">
        <f>ROUND(L26+L35+L66+L51+L43+L74+L122+L101+L56+L90,5)</f>
        <v>4608593</v>
      </c>
      <c r="M125" s="75">
        <f>ROUND(M26+M35+M66+M51+M43+M74+M122+M56+M90+M101,5)</f>
        <v>5160607.8899999997</v>
      </c>
    </row>
    <row r="126" spans="1:13">
      <c r="A126" s="71"/>
      <c r="B126" s="72"/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5"/>
    </row>
    <row r="127" spans="1:13">
      <c r="A127" s="71"/>
      <c r="B127" s="72" t="s">
        <v>122</v>
      </c>
      <c r="C127" s="73"/>
      <c r="D127" s="74"/>
      <c r="E127" s="74">
        <f>E13-E125</f>
        <v>1204367.1099999999</v>
      </c>
      <c r="F127" s="74"/>
      <c r="G127" s="74">
        <f>E13+G13-E125-G125</f>
        <v>961826.93999999971</v>
      </c>
      <c r="H127" s="74"/>
      <c r="I127" s="74">
        <f>E13+G13+I13-E125-G125-I125</f>
        <v>281926.50999999966</v>
      </c>
      <c r="J127" s="74"/>
      <c r="K127" s="74">
        <f>G13+I13+K13+E13-G125-I125-K125-E125</f>
        <v>280884.39999999863</v>
      </c>
      <c r="L127" s="74"/>
      <c r="M127" s="75">
        <f>M13-M125</f>
        <v>280884.4000000013</v>
      </c>
    </row>
    <row r="128" spans="1:13">
      <c r="A128" s="36"/>
      <c r="B128" s="39"/>
      <c r="C128" s="40"/>
      <c r="D128" s="26"/>
      <c r="E128" s="26"/>
      <c r="F128" s="26"/>
      <c r="G128" s="26"/>
      <c r="H128" s="27"/>
      <c r="I128" s="28"/>
      <c r="J128" s="26"/>
      <c r="K128" s="28"/>
      <c r="L128" s="26"/>
      <c r="M128" s="29"/>
    </row>
    <row r="129" spans="1:13">
      <c r="A129" s="43"/>
      <c r="B129" s="44"/>
      <c r="C129" s="45"/>
      <c r="D129" s="46"/>
      <c r="E129" s="46"/>
      <c r="F129" s="46"/>
      <c r="G129" s="46"/>
      <c r="H129" s="47"/>
      <c r="I129" s="48"/>
      <c r="J129" s="46"/>
      <c r="K129" s="48"/>
      <c r="L129" s="46"/>
      <c r="M129" s="49"/>
    </row>
  </sheetData>
  <mergeCells count="27">
    <mergeCell ref="A101:B101"/>
    <mergeCell ref="A103:B103"/>
    <mergeCell ref="A122:B122"/>
    <mergeCell ref="A66:B66"/>
    <mergeCell ref="A68:B68"/>
    <mergeCell ref="A74:B74"/>
    <mergeCell ref="A76:B76"/>
    <mergeCell ref="A90:B90"/>
    <mergeCell ref="A92:B92"/>
    <mergeCell ref="A43:B43"/>
    <mergeCell ref="A45:B45"/>
    <mergeCell ref="A51:B51"/>
    <mergeCell ref="A53:B53"/>
    <mergeCell ref="A56:B56"/>
    <mergeCell ref="A58:B58"/>
    <mergeCell ref="L3:M3"/>
    <mergeCell ref="A16:B16"/>
    <mergeCell ref="A26:B26"/>
    <mergeCell ref="A28:B28"/>
    <mergeCell ref="A35:B35"/>
    <mergeCell ref="A37:B37"/>
    <mergeCell ref="A3:B4"/>
    <mergeCell ref="C3:C4"/>
    <mergeCell ref="D3:E3"/>
    <mergeCell ref="F3:G3"/>
    <mergeCell ref="H3:I3"/>
    <mergeCell ref="J3:K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2016-04-27T02:45:18Z</dcterms:created>
  <dcterms:modified xsi:type="dcterms:W3CDTF">2016-04-27T02:53:43Z</dcterms:modified>
</cp:coreProperties>
</file>