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20"/>
  <workbookPr autoCompressPictures="0"/>
  <mc:AlternateContent xmlns:mc="http://schemas.openxmlformats.org/markup-compatibility/2006">
    <mc:Choice Requires="x15">
      <x15ac:absPath xmlns:x15ac="http://schemas.microsoft.com/office/spreadsheetml/2010/11/ac" url="C:\Users\karmstrong\Dropbox\Rotary7820\Finance Committee\Budgets\2020-2021\"/>
    </mc:Choice>
  </mc:AlternateContent>
  <xr:revisionPtr revIDLastSave="0" documentId="13_ncr:1_{9F7E0A49-0DF0-4257-9CD7-77802E2A8661}" xr6:coauthVersionLast="45" xr6:coauthVersionMax="45" xr10:uidLastSave="{00000000-0000-0000-0000-000000000000}"/>
  <bookViews>
    <workbookView xWindow="-98" yWindow="-98" windowWidth="19396" windowHeight="10395" xr2:uid="{00000000-000D-0000-FFFF-FFFF00000000}"/>
  </bookViews>
  <sheets>
    <sheet name="Budget" sheetId="1" r:id="rId1"/>
    <sheet name="Youth" sheetId="5" r:id="rId2"/>
    <sheet name="Fin Support" sheetId="4" r:id="rId3"/>
    <sheet name="Corporate Filings" sheetId="2" r:id="rId4"/>
    <sheet name="ClubRunner" sheetId="3" r:id="rId5"/>
  </sheets>
  <externalReferences>
    <externalReference r:id="rId6"/>
  </externalReferences>
  <definedNames>
    <definedName name="Income">Budget!#REF!</definedName>
    <definedName name="_xlnm.Print_Area" localSheetId="0">Budget!$A$1:$J$106</definedName>
  </definedNames>
  <calcPr calcId="191028" calcCompleted="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D9" i="5" l="1"/>
  <c r="H98" i="1" l="1"/>
  <c r="H94" i="1"/>
  <c r="H85" i="1"/>
  <c r="H66" i="1"/>
  <c r="H54" i="1"/>
  <c r="H47" i="1"/>
  <c r="H71" i="1"/>
  <c r="H38" i="1" l="1"/>
  <c r="H42" i="1" s="1"/>
  <c r="H5" i="1"/>
  <c r="H6" i="1" l="1"/>
  <c r="H16" i="1" s="1"/>
  <c r="H104" i="1" l="1"/>
  <c r="H100" i="1" l="1"/>
  <c r="H103" i="1" l="1"/>
  <c r="H105" i="1" s="1"/>
  <c r="E47" i="1"/>
  <c r="E69" i="1"/>
  <c r="E62" i="1"/>
  <c r="E64" i="1"/>
  <c r="E50" i="1"/>
  <c r="E75" i="1"/>
  <c r="E92" i="1"/>
  <c r="E27" i="1"/>
  <c r="E28" i="1"/>
  <c r="E30" i="1"/>
  <c r="E31" i="1"/>
  <c r="E32" i="1"/>
  <c r="E33" i="1"/>
  <c r="E37" i="1"/>
  <c r="E39" i="1"/>
  <c r="E40" i="1"/>
  <c r="E41" i="1"/>
  <c r="G36" i="1"/>
  <c r="G42" i="1" s="1"/>
  <c r="F42" i="1"/>
  <c r="G5" i="1"/>
  <c r="G6" i="1"/>
  <c r="E16" i="1"/>
  <c r="G71" i="1"/>
  <c r="G66" i="1"/>
  <c r="G54" i="1"/>
  <c r="G47" i="1"/>
  <c r="G94" i="1"/>
  <c r="G85" i="1"/>
  <c r="F16" i="1"/>
  <c r="F104" i="1" s="1"/>
  <c r="F85" i="1"/>
  <c r="F94" i="1"/>
  <c r="F47" i="1"/>
  <c r="F54" i="1"/>
  <c r="F66" i="1"/>
  <c r="F71" i="1"/>
  <c r="B4" i="3"/>
  <c r="B3" i="3"/>
  <c r="F5" i="2"/>
  <c r="A31" i="2"/>
  <c r="D23" i="2"/>
  <c r="D27" i="2" s="1"/>
  <c r="B23" i="2"/>
  <c r="B27" i="2" s="1"/>
  <c r="E21" i="2"/>
  <c r="F20" i="2"/>
  <c r="C19" i="2"/>
  <c r="F19" i="2" s="1"/>
  <c r="F16" i="2"/>
  <c r="F15" i="2"/>
  <c r="C14" i="2"/>
  <c r="F14" i="2"/>
  <c r="G17" i="2" s="1"/>
  <c r="C11" i="2"/>
  <c r="F11" i="2" s="1"/>
  <c r="C10" i="2"/>
  <c r="F6" i="2"/>
  <c r="F4" i="2"/>
  <c r="G8" i="2" s="1"/>
  <c r="C23" i="2"/>
  <c r="F10" i="2"/>
  <c r="C5" i="4"/>
  <c r="C8" i="4" s="1"/>
  <c r="C3" i="4"/>
  <c r="B5" i="4"/>
  <c r="B3" i="4"/>
  <c r="B9" i="5"/>
  <c r="C9" i="5"/>
  <c r="G16" i="1" l="1"/>
  <c r="G104" i="1" s="1"/>
  <c r="E27" i="2"/>
  <c r="E23" i="2"/>
  <c r="F21" i="2"/>
  <c r="G23" i="2" s="1"/>
  <c r="F100" i="1"/>
  <c r="F103" i="1" s="1"/>
  <c r="F105" i="1" s="1"/>
  <c r="C27" i="2"/>
  <c r="G12" i="2"/>
  <c r="G100" i="1"/>
  <c r="G103" i="1" s="1"/>
  <c r="B8" i="4"/>
  <c r="G105" i="1" l="1"/>
  <c r="G27" i="2"/>
  <c r="G29" i="2" s="1"/>
  <c r="B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tc={ED7C47C9-15A5-4649-84EE-55F60032EEFB}</author>
  </authors>
  <commentList>
    <comment ref="H75" authorId="0" shapeId="0" xr:uid="{ED7C47C9-15A5-4649-84EE-55F60032EEFB}">
      <text>
        <t>[Threaded comment]
Your version of Excel allows you to read this threaded comment; however, any edits to it will get removed if the file is opened in a newer version of Excel. Learn more: https://go.microsoft.com/fwlink/?linkid=870924
Comment:
    $4176 prepaids to be accounted for in Ian's budget
Reply:
    Have updated this line item. KA</t>
      </text>
    </comment>
  </commentList>
</comments>
</file>

<file path=xl/sharedStrings.xml><?xml version="1.0" encoding="utf-8"?>
<sst xmlns="http://schemas.openxmlformats.org/spreadsheetml/2006/main" count="249" uniqueCount="236">
  <si>
    <t xml:space="preserve">District 7820 Operating Budget </t>
  </si>
  <si>
    <t>Are we spending Rotarians' funds to move the most needles and have the most impact in helping clubs thrive?</t>
  </si>
  <si>
    <t>Actuals              17-18</t>
  </si>
  <si>
    <t>Budget         18-19</t>
  </si>
  <si>
    <t>Budget         19-20</t>
  </si>
  <si>
    <t>Budget        20-21</t>
  </si>
  <si>
    <t>Notes</t>
  </si>
  <si>
    <t xml:space="preserve">Revenue from all sources </t>
  </si>
  <si>
    <t xml:space="preserve">Club Membership assessments </t>
  </si>
  <si>
    <r>
      <t xml:space="preserve">Total membership x $60/member paid semi-annually to the district (January &amp; July); based on 1550 members.  Note that District dues have not increased since ____ [FYI - Note that RI dues will increase by US$1 each year for 3 years beginning 2020-21; $34 per half year in 2019-20, $34.50 in 2020-21, $35 in 2021-22 and 35.50 in 2022-23]. </t>
    </r>
    <r>
      <rPr>
        <sz val="11"/>
        <color rgb="FFFF0000"/>
        <rFont val="Calibri"/>
        <family val="2"/>
        <scheme val="minor"/>
      </rPr>
      <t>Budgeting for 1,300 Rotarians at July 1, 2020. July 20 District dues waived. January 21 dues still being budgeted for.</t>
    </r>
  </si>
  <si>
    <t>Liability Insurance Assessments</t>
  </si>
  <si>
    <r>
      <t xml:space="preserve">$22.50 /member - paid once/year in July for the full year.  SPM is exempt. </t>
    </r>
    <r>
      <rPr>
        <b/>
        <sz val="11"/>
        <rFont val="Calibri"/>
        <family val="2"/>
        <scheme val="minor"/>
      </rPr>
      <t xml:space="preserve"> </t>
    </r>
    <r>
      <rPr>
        <sz val="11"/>
        <rFont val="Calibri"/>
        <family val="2"/>
        <scheme val="minor"/>
      </rPr>
      <t xml:space="preserve">Amount is in and out.  Amount changes some in 2019-20 as NL members are no longer charged HST on their fees as they were in the past. </t>
    </r>
    <r>
      <rPr>
        <sz val="11"/>
        <color rgb="FFFF0000"/>
        <rFont val="Calibri"/>
        <family val="2"/>
        <scheme val="minor"/>
      </rPr>
      <t>Using $19.90 per Rotarian for Insurance. This came directly from Steers Insurance.</t>
    </r>
  </si>
  <si>
    <t>District Governor Allocation</t>
  </si>
  <si>
    <t>DG allocation - varies annually - based on submission of plan and RI secret formula; it includes the core allocation for DG expenses + a special allotment for our two Board training events</t>
  </si>
  <si>
    <t xml:space="preserve">Youth Services </t>
  </si>
  <si>
    <r>
      <t xml:space="preserve">Cost recovery from clubs for YE events (billed to clubs upfront for activities). </t>
    </r>
    <r>
      <rPr>
        <sz val="11"/>
        <color rgb="FFFF0000"/>
        <rFont val="Calibri"/>
        <family val="2"/>
        <scheme val="minor"/>
      </rPr>
      <t>Budeting for potential Youth activities starting in January 2021. No activities planned for the balance of 2020. Offfsetting expenses inlcuded below.</t>
    </r>
  </si>
  <si>
    <t>Youth Auction at District Conference</t>
  </si>
  <si>
    <r>
      <t xml:space="preserve">Annual fundraiser to support Youth activities. </t>
    </r>
    <r>
      <rPr>
        <sz val="11"/>
        <color rgb="FFFF0000"/>
        <rFont val="Calibri"/>
        <family val="2"/>
        <scheme val="minor"/>
      </rPr>
      <t>No District Conference thus revenue from Youth Auction.</t>
    </r>
  </si>
  <si>
    <t xml:space="preserve">Foundation Grants </t>
  </si>
  <si>
    <r>
      <t xml:space="preserve">Amount of District Grant funding provided by RI - varies from year to year - in and out (held in separate account) except that RI approved expense of ClubRunner Grants module ($825 in 2018-19) is deducted as an expense below.  For 2019-20, expect US$34470. </t>
    </r>
    <r>
      <rPr>
        <sz val="11"/>
        <color rgb="FFFF0000"/>
        <rFont val="Calibri"/>
        <family val="2"/>
        <scheme val="minor"/>
      </rPr>
      <t>For 20-21, receiving $34,901. Convertedto Cdn based on exchange rate of 1.40=$48,861.</t>
    </r>
  </si>
  <si>
    <t xml:space="preserve">Interest income </t>
  </si>
  <si>
    <r>
      <t xml:space="preserve">Interest on investment account and a bit on the operations account when dues come in and balance is high. </t>
    </r>
    <r>
      <rPr>
        <sz val="11"/>
        <color rgb="FFFF0000"/>
        <rFont val="Calibri"/>
        <family val="2"/>
        <scheme val="minor"/>
      </rPr>
      <t xml:space="preserve">Low interest rate environment. </t>
    </r>
  </si>
  <si>
    <t>District Conference Income</t>
  </si>
  <si>
    <r>
      <t xml:space="preserve">Conference has a separate account.  This line is for profit shared with District. </t>
    </r>
    <r>
      <rPr>
        <sz val="11"/>
        <color rgb="FFFF0000"/>
        <rFont val="Calibri"/>
        <family val="2"/>
        <scheme val="minor"/>
      </rPr>
      <t>NO CONFERENCES IN 2020 or 2021.</t>
    </r>
  </si>
  <si>
    <t>Other Income</t>
  </si>
  <si>
    <r>
      <t xml:space="preserve">No specific source - miscellaneous line just in case </t>
    </r>
    <r>
      <rPr>
        <sz val="11"/>
        <color rgb="FF002060"/>
        <rFont val="Calibri"/>
        <family val="2"/>
        <scheme val="minor"/>
      </rPr>
      <t>a donation or  extraordinary funds are received.  In 2017-18, there was a one-time amount from the youth Cross Canada tour funds.</t>
    </r>
  </si>
  <si>
    <t xml:space="preserve">Transfer from Reserves </t>
  </si>
  <si>
    <t>From Contingency if needed -- genearally only used when conference is in NL.  [Still not clear how much is in that account or how much should be there.]</t>
  </si>
  <si>
    <t>Total Revenue</t>
  </si>
  <si>
    <t>Expenses from District Funds</t>
  </si>
  <si>
    <t>District Administration</t>
  </si>
  <si>
    <t>Financial Support</t>
  </si>
  <si>
    <t>Financial services fee, mailbox, online Quickbooks, supplies - see separate sheet</t>
  </si>
  <si>
    <t>District Secretary Supplies</t>
  </si>
  <si>
    <t>District Secretary printing etc. for AGM and general office supplies (paper, toner, postage)</t>
  </si>
  <si>
    <t>Bank and Paypal Fees</t>
  </si>
  <si>
    <t>Bank fees.  Paypal is used for club convenience to pay dues but it costs us ~3% in fees.</t>
  </si>
  <si>
    <t>Audit Fees</t>
  </si>
  <si>
    <r>
      <t xml:space="preserve">For auditors (Noseworthy Chapman, St. John's); WS: </t>
    </r>
    <r>
      <rPr>
        <sz val="11"/>
        <color rgb="FFFF0000"/>
        <rFont val="Calibri"/>
        <family val="2"/>
        <scheme val="minor"/>
      </rPr>
      <t>audit fees will increase in 2020-2021 by $1500+HST because per board decision, conference financials will be included in the external audit</t>
    </r>
  </si>
  <si>
    <t>Legal Counsel Fee</t>
  </si>
  <si>
    <t>Cox and Palmer in all three provinces (address in PEI); general legal advice if needed</t>
  </si>
  <si>
    <t>Annual Corporate Registration</t>
  </si>
  <si>
    <t>Separate provincial/federal corporate filings - see detail on separate sheet</t>
  </si>
  <si>
    <t xml:space="preserve">Council on Legislation </t>
  </si>
  <si>
    <t>To send the District's COL Representative to Zone once every three years - recommend that we budget $2100 over 3 years; $700/year - rather than having this appear in the budget every third year when Council is held. There is no expense in the intervening two years. This happened in 2018; next time is Zone 2021</t>
  </si>
  <si>
    <t xml:space="preserve">RI Director Nomination </t>
  </si>
  <si>
    <t>To send a District rep for the Zone Director nominating Committee at a Zone meeting every 4 years - in case it is not someone already attending Zone - it should be, but just in case it is not for some reason, we should plan for it.  And if it is someone attending Zone anyway, the person would need to stay an extra day at Zone.  This happened in 2018 - next time is Zone 2022.</t>
  </si>
  <si>
    <t>DG Partner</t>
  </si>
  <si>
    <t>In MOPP.  I have an issue with a member association expensing this - it seems like a personal benefit to me and that is not appropriate for a NFP or (pseudo-NFP), especially from member dues.</t>
  </si>
  <si>
    <t>International Convention</t>
  </si>
  <si>
    <t>Funds for DGE to attend International convention  (MOPP currently has $7500 but not needed)  [Note - this cannot come from DG allocation]  Recommend that this amount be reduced in the MOPP - as above - to remove partner expenses. Budgeting for Taipei Conference (for now).</t>
  </si>
  <si>
    <t>PDG Pin</t>
  </si>
  <si>
    <t>Delete - include in pins/theme for DG if it is done</t>
  </si>
  <si>
    <t xml:space="preserve">District Pins </t>
  </si>
  <si>
    <t>Delete from here - if choose to do it, use allocation</t>
  </si>
  <si>
    <t>Rotary Leadership Institute</t>
  </si>
  <si>
    <t>Annual membership fee for D7820 to be part of the Division for RLI (7810 pays the same); paid to Home Division of RLI</t>
  </si>
  <si>
    <t xml:space="preserve">IT Communications Licenses </t>
  </si>
  <si>
    <t xml:space="preserve">This is Licensing fees for Zoom. The district does not use 'GoToMeeting' any longer.  US$134.10/month in 2018-19 + HST=US$1850.58. This expense could be included in DG allocation but is more appropriate here for planning. License for QuestionPro is a non-profit free one.  </t>
  </si>
  <si>
    <t>Domain Names</t>
  </si>
  <si>
    <t>The three domain names are prepaid for several years but an expense should be noted annually - see separate sheet for detail.</t>
  </si>
  <si>
    <t>Website Hosting</t>
  </si>
  <si>
    <t>Bell Aliant - $34.44/month for website hosting</t>
  </si>
  <si>
    <t xml:space="preserve">Information Management/Website </t>
  </si>
  <si>
    <t>Club Runner - could be included in DG allocation but is more appropriate here for planning; see separate sheet for details</t>
  </si>
  <si>
    <t>Liability Insurance Premiums</t>
  </si>
  <si>
    <t>Insurance coverage for clubs and district operations. Revenue shown above.</t>
  </si>
  <si>
    <t xml:space="preserve">District awards - Printing,framing </t>
  </si>
  <si>
    <r>
      <t>Moved to</t>
    </r>
    <r>
      <rPr>
        <sz val="11"/>
        <color rgb="FF002060"/>
        <rFont val="Calibri"/>
        <family val="2"/>
        <scheme val="minor"/>
      </rPr>
      <t xml:space="preserve"> DG stationary line now </t>
    </r>
  </si>
  <si>
    <t>District History/Archives</t>
  </si>
  <si>
    <t>In the past, there was an Archivist (lastly PDG Murray Nicoll) and he incurred some expenses for sorting and keeping the archives.  This hasn't been used in over 7 years.  Recommend that we revisit this and find the work Murray did and put it on the website... no expense needed right now.</t>
  </si>
  <si>
    <t>New Club Development</t>
  </si>
  <si>
    <t>Expenses associated with starting new clubs (3 x $1500). Budgeting for 3 potential clubs. Reduction in travel relating to new clubs.</t>
  </si>
  <si>
    <t xml:space="preserve">  Sub-total </t>
  </si>
  <si>
    <t>AG Expenses</t>
  </si>
  <si>
    <t>District expenses</t>
  </si>
  <si>
    <t>Travel, meeting meals</t>
  </si>
  <si>
    <t>Based on $600 each for 6 AGs (Hfx, CB, NNS, PEI, StJ, Central/Western NL) + $1000 for Valley, $1000 for SPM (SPM also supported through DG allocation); any extra could support Zone participation</t>
  </si>
  <si>
    <t>Zone</t>
  </si>
  <si>
    <r>
      <t xml:space="preserve">Registration for 3 people based on $800 pp (pay own travel, share accomodation). </t>
    </r>
    <r>
      <rPr>
        <sz val="11"/>
        <color rgb="FFFF0000"/>
        <rFont val="Calibri"/>
        <family val="2"/>
        <scheme val="minor"/>
      </rPr>
      <t>No Zone meeting for balance of 2020. Possibly in 2021.</t>
    </r>
  </si>
  <si>
    <t>Sub-total</t>
  </si>
  <si>
    <t>District Conference Representation</t>
  </si>
  <si>
    <t>Travel</t>
  </si>
  <si>
    <r>
      <t>(airfare &amp; mileage for PEs and SEs for 47 club) + (travel, one night hotel and registration for 24 district leadership members as defined in MOPP).</t>
    </r>
    <r>
      <rPr>
        <sz val="11"/>
        <color rgb="FFFF0000"/>
        <rFont val="Calibri"/>
        <family val="2"/>
        <scheme val="minor"/>
      </rPr>
      <t xml:space="preserve"> No Conferences in 2020 or 2021.</t>
    </r>
  </si>
  <si>
    <t>Host Club</t>
  </si>
  <si>
    <r>
      <t>U</t>
    </r>
    <r>
      <rPr>
        <sz val="11"/>
        <rFont val="Calibri"/>
        <family val="2"/>
        <scheme val="minor"/>
      </rPr>
      <t>sed to be a repayable advance but</t>
    </r>
    <r>
      <rPr>
        <sz val="11"/>
        <color rgb="FF002060"/>
        <rFont val="Calibri"/>
        <family val="2"/>
        <scheme val="minor"/>
      </rPr>
      <t xml:space="preserve"> not any longer as there is now a formula in the MOPP with a split between the District and Host Club - First $2500 goes to Host Club and the remaining surplus is divided equally between the host club and the District.  </t>
    </r>
  </si>
  <si>
    <t>RI Rep Registration and hotel</t>
  </si>
  <si>
    <r>
      <t xml:space="preserve">RI pays travel for Rep's travel; this is for other expenses - </t>
    </r>
    <r>
      <rPr>
        <sz val="11"/>
        <color rgb="FF002060"/>
        <rFont val="Calibri"/>
        <family val="2"/>
        <scheme val="minor"/>
      </rPr>
      <t>RI does not cover the RI rep's registration or accommodation cost - only the travel, therefore, the District has been responsible for this cost.  In some years  the conference covers it, in others (like 2018-19), the District is responsible for it.  Recommend that the MOPP be changed to make this a conference expense if the organizers choose to invite a Rep.</t>
    </r>
  </si>
  <si>
    <t>District conference expenses, other</t>
  </si>
  <si>
    <t>Sydney Conference Cancellation expenses.</t>
  </si>
  <si>
    <t>Sub- total</t>
  </si>
  <si>
    <t>District Committees</t>
  </si>
  <si>
    <t>Communications &amp; Public Relations</t>
  </si>
  <si>
    <r>
      <t>Workshop/special training if requested ($1500) and in 2019-20,  $4500 for three Mini-Conference events. No face to face planned for 2020.</t>
    </r>
    <r>
      <rPr>
        <sz val="11"/>
        <color rgb="FFFF0000"/>
        <rFont val="Calibri"/>
        <family val="2"/>
        <scheme val="minor"/>
      </rPr>
      <t>Possible events in 2021 or possibly Virtual Mini Conferences.</t>
    </r>
  </si>
  <si>
    <t>Finance</t>
  </si>
  <si>
    <r>
      <t xml:space="preserve">Cost of a workshop/meeting as necessary - none planned in 2019-20. No meetings planned for 2020. </t>
    </r>
    <r>
      <rPr>
        <sz val="11"/>
        <color rgb="FFFF0000"/>
        <rFont val="Calibri"/>
        <family val="2"/>
        <scheme val="minor"/>
      </rPr>
      <t>Might be a meeting in 2021.</t>
    </r>
  </si>
  <si>
    <t>International Services</t>
  </si>
  <si>
    <t>Costs associated with global grants activities (club visits etc.) - goal is to develop projects/workshops in CB, PEI, NL and possibly Labrador. [RI provides small budget to cover Zone etc. for DISC role, if we have one]</t>
  </si>
  <si>
    <t>The Rotary Foundation</t>
  </si>
  <si>
    <t>Retreat ($1,500), Training ($500)</t>
  </si>
  <si>
    <t>Membership</t>
  </si>
  <si>
    <t>Membership initiatives for new clubs + $500 to offset District dues for &lt;35 years new members</t>
  </si>
  <si>
    <t>Public Image/RI Theme</t>
  </si>
  <si>
    <r>
      <t xml:space="preserve">Committee of the Board and was given a budget for work to be done.  Nothing has been claimed against this since we stopped the Time for Rotary initiative.  Could be for initial market research project.  For 2019-20, $2000 will be for PI initiative and $2000 for other PI expenses. Left this budget unchanged from 2019-20. </t>
    </r>
    <r>
      <rPr>
        <sz val="11"/>
        <color rgb="FFFF0000"/>
        <rFont val="Calibri"/>
        <family val="2"/>
        <scheme val="minor"/>
      </rPr>
      <t>We will need to utilize every $$ in 20-21 for Covid19 Recovery.</t>
    </r>
  </si>
  <si>
    <t xml:space="preserve">Youth Service </t>
  </si>
  <si>
    <t>In and out revenue/expense - See separate page</t>
  </si>
  <si>
    <t>Training (TLC's)</t>
  </si>
  <si>
    <r>
      <t xml:space="preserve">Travel expenses for trainers, lunch on training day at conference . </t>
    </r>
    <r>
      <rPr>
        <sz val="11"/>
        <color rgb="FFFF0000"/>
        <rFont val="Calibri"/>
        <family val="2"/>
        <scheme val="minor"/>
      </rPr>
      <t>No events for balance of 2020. Maybe in 2021.</t>
    </r>
  </si>
  <si>
    <t xml:space="preserve">Training </t>
  </si>
  <si>
    <t>Retreat or other expenses, as needed</t>
  </si>
  <si>
    <t xml:space="preserve">District Grants </t>
  </si>
  <si>
    <t>Grant Module - Clubrunner</t>
  </si>
  <si>
    <t xml:space="preserve">Payable from the District Grant allocation - included in the above expense line for CR license, but it is expensed through Grants.  We don't recover the full cost; authorized from RI to pay district $825 in 2018-19 but it costs more than that.  RI determines how much can be recovered.  Don't need this line here.  </t>
  </si>
  <si>
    <t xml:space="preserve">Grants paid out </t>
  </si>
  <si>
    <t>Payable from the District Grant allocation - total amount received less $825 for Grants ClubRunner module</t>
  </si>
  <si>
    <t>District Governor Team Expenses</t>
  </si>
  <si>
    <t>All from allocations; expenses for DGE and DGN will be carried forward from balance sheet at the beginning of a new DG's year and charged to their future allocations; tracked here.</t>
  </si>
  <si>
    <t>DG Travel and Administration</t>
  </si>
  <si>
    <t>ALL FUNDS FROM RI ALLOCATION</t>
  </si>
  <si>
    <t>Zone travel, accom &amp; registration</t>
  </si>
  <si>
    <r>
      <t xml:space="preserve">Zone meeting for 20 $2,000 </t>
    </r>
    <r>
      <rPr>
        <sz val="11"/>
        <color rgb="FFFF0000"/>
        <rFont val="Calibri"/>
        <family val="2"/>
        <scheme val="minor"/>
      </rPr>
      <t>plus prepaid accruals from 2019 $3,651.60 and 2018 $524.33</t>
    </r>
  </si>
  <si>
    <t>Mileage expenses/car rental</t>
  </si>
  <si>
    <t>Club visits; based on RI rate of $0.55 per km; DG or other representative</t>
  </si>
  <si>
    <t>Lodging and meals</t>
  </si>
  <si>
    <t>Club visits; DG or other representative</t>
  </si>
  <si>
    <t>Airfare and transportation</t>
  </si>
  <si>
    <t>SPM Special Support</t>
  </si>
  <si>
    <t>We receive extra support for SPM training/translation etc. and should account for it</t>
  </si>
  <si>
    <t>Stationery, copies, postage, cards</t>
  </si>
  <si>
    <t>In 2019-20, use $1000 for PI initiative</t>
  </si>
  <si>
    <t>District Training (Hfx)</t>
  </si>
  <si>
    <t>See explanation under DGE</t>
  </si>
  <si>
    <t>Phone and telecom</t>
  </si>
  <si>
    <t>Mobile telephone/roaming fees &amp; internet services ($200/month) from Jan 1 of DGE year to end of DG year</t>
  </si>
  <si>
    <t>Communications-GTM Clubrunner</t>
  </si>
  <si>
    <t>RI Theme Materials/ COVID</t>
  </si>
  <si>
    <t xml:space="preserve">Banners etc.  </t>
  </si>
  <si>
    <t xml:space="preserve">  Sub -total</t>
  </si>
  <si>
    <t>DGE Year Expenses</t>
  </si>
  <si>
    <t xml:space="preserve">ALL FUNDS FROM RI DG ALLOCATION OR TRAINING ALLOCATION </t>
  </si>
  <si>
    <t>Spring District Training (Hfx)</t>
  </si>
  <si>
    <t>Training weekends Nov &amp; Feb budget - these have both been charged to the DGE.  Propose shift to have November charged to DG and February charged to DGE. This will require one round of audit as it will require a shift in reporting - will have to have an audit note for one year (2018-19) to explain why the training is higher in that year than others because of the way it is accrued now.  The reasoning is that the DGE does not plan the fall meeting.  It is focused on DG agenda so it is is logical to charge it appropriately.  Also, the extra training allocation that funds it could end anytime but we don't know that until spring.  If both meetings are charged to the DGE and we find out in the spring that we don't have the funds, that is a big hit.</t>
  </si>
  <si>
    <t>TLC Travel &amp; Expenses</t>
  </si>
  <si>
    <t>Expenses for DGE to attend the TLCs</t>
  </si>
  <si>
    <t>Zone Expenses - travel/accom/registration</t>
  </si>
  <si>
    <t>Expenses for DGE to attend the Zone training and conference</t>
  </si>
  <si>
    <t>RI Theme Materials</t>
  </si>
  <si>
    <t xml:space="preserve">Theme pins, scarves, ties and name tags. </t>
  </si>
  <si>
    <t>Printing - business cards, gifts for International Assembly</t>
  </si>
  <si>
    <t>Trend is to move away from gifts at IA</t>
  </si>
  <si>
    <t>Special Club business</t>
  </si>
  <si>
    <t>Participation in special planning sessions or special club visits</t>
  </si>
  <si>
    <t xml:space="preserve">  Sub Total</t>
  </si>
  <si>
    <t>DGN Year Expenses</t>
  </si>
  <si>
    <t>Zone Expenses - travel/accom/reg</t>
  </si>
  <si>
    <t xml:space="preserve">Costs (registration, travel, accommodation) for Zone training &amp; conference. </t>
  </si>
  <si>
    <t xml:space="preserve">  Sub total </t>
  </si>
  <si>
    <t>Sub Total District Governor Team</t>
  </si>
  <si>
    <t>Total Expenditures</t>
  </si>
  <si>
    <t>Total Income</t>
  </si>
  <si>
    <t>Income over Expenses</t>
  </si>
  <si>
    <t>Mileage $0.15 for district travel</t>
  </si>
  <si>
    <t>Youth Programs</t>
  </si>
  <si>
    <t>2018-19</t>
  </si>
  <si>
    <t>2019-20</t>
  </si>
  <si>
    <t>2020-21</t>
  </si>
  <si>
    <t>Recoverable costs associated with RYE student travel</t>
  </si>
  <si>
    <t>2018-19: $8,000 revenue and $8,000 expense for 10.5x Inbound students;   2019-20: same + new $3,500 revenue and $3,500 expense for 10x Outbound students selected in December and attending January and May orientation activities in 2020, before their 2020-2021 travel.  We bill clubs as part of their July invoicing for the budgeted amount of local travel costs for their inbounds (most use Maritime Bus or carpool but there are expenses). We spend those monies on the September orientation and November peace weekend in Moncton. We then issue a second billing as part of the January invoicing, which this year will include invoicing for the next year's outbounders to attend the orientations in Halifax in January and in Sackville in May. Then in the second half of the Rotary year, we spend those monies and finally do a truing up in June/July and issue credit/debits to clubs.</t>
  </si>
  <si>
    <t>District-funded youth projects</t>
  </si>
  <si>
    <r>
      <t xml:space="preserve">2018-2019: $9,500 for district youth projects, with $6,500 recurring in each of RY 18-19, RY 19-20, and RY 20-21 (STEP and LTEP new club funding, 2x Adventure awards, and PI funds for Interact and Rotaract) and $3,000 to be available once in any of the three years 2018-2021 (new program for disadvantaged youth).   2019-20: YEE $4,750 (half). One new STEP club ($500); possible new LTEP club ($1,000);  Adventures in Citizenship and Human Rights done/proceeding ($250); PI for Rotaract and Interact will happen before year-end; and no new program for disadvantaged youth this year ($3,000). </t>
    </r>
    <r>
      <rPr>
        <sz val="11"/>
        <color rgb="FFFF0000"/>
        <rFont val="Calibri"/>
        <family val="2"/>
        <scheme val="minor"/>
      </rPr>
      <t>Nothing planned for 20-21.</t>
    </r>
  </si>
  <si>
    <t>·      </t>
  </si>
  <si>
    <t>General and admin funding</t>
  </si>
  <si>
    <t>$3000 for general administrative funding, from the RYE Auction at the DC (used for mailing and small sets of brochures, mileage to attend club and adjacent district events, etc.) . No District Conference in 2020 or 2021.</t>
  </si>
  <si>
    <t>Amounts include HST</t>
  </si>
  <si>
    <t>Bookeeper fee</t>
  </si>
  <si>
    <t>$500/month for bookeeper's fee (no HST)</t>
  </si>
  <si>
    <t>Mailbox rental</t>
  </si>
  <si>
    <t>Annual fee</t>
  </si>
  <si>
    <t>Online Quickbooks fee</t>
  </si>
  <si>
    <t xml:space="preserve">$46/month </t>
  </si>
  <si>
    <t>Supplies</t>
  </si>
  <si>
    <t>Paper/toner etc.  No additional fees for phone or Internet</t>
  </si>
  <si>
    <t>Annual Corporate Filings</t>
  </si>
  <si>
    <t>Fee</t>
  </si>
  <si>
    <t>HST</t>
  </si>
  <si>
    <t>Disb</t>
  </si>
  <si>
    <t>Totals</t>
  </si>
  <si>
    <t>Due</t>
  </si>
  <si>
    <t>Resp.</t>
  </si>
  <si>
    <t>Canada Not-for-Profit Corporations Act</t>
  </si>
  <si>
    <t>DES</t>
  </si>
  <si>
    <t>Annual Return/fee - paid online Sept/Oct</t>
  </si>
  <si>
    <t>Sep-Oct</t>
  </si>
  <si>
    <t>Change of Directors - 1 July required</t>
  </si>
  <si>
    <t>Jul &amp; A/R</t>
  </si>
  <si>
    <t>Change of Directors - addition of DGND etc</t>
  </si>
  <si>
    <t>~Oct</t>
  </si>
  <si>
    <t xml:space="preserve">NL - Registry of Companies - The Corporations Act </t>
  </si>
  <si>
    <t>C &amp; P</t>
  </si>
  <si>
    <t xml:space="preserve">  Legal fees Feb Cox and Palmer NL)</t>
  </si>
  <si>
    <t>Feb</t>
  </si>
  <si>
    <t xml:space="preserve">  Change of Directors - DGND req'd</t>
  </si>
  <si>
    <t>NS - RJSC - Corporations Registration Act</t>
  </si>
  <si>
    <t xml:space="preserve">  Legal fees Rec Agent</t>
  </si>
  <si>
    <t>May</t>
  </si>
  <si>
    <t xml:space="preserve">  RJSC Renewal 2018 </t>
  </si>
  <si>
    <t xml:space="preserve">  Change of Directors - mid-year - recommended</t>
  </si>
  <si>
    <t>PEI - Extra-provincial Corporations Registration Act</t>
  </si>
  <si>
    <t xml:space="preserve">  Legal fees </t>
  </si>
  <si>
    <t>Apr</t>
  </si>
  <si>
    <t xml:space="preserve">  Annual Renewal non-taxable disb</t>
  </si>
  <si>
    <t xml:space="preserve">  Annual Renewal taxable disb</t>
  </si>
  <si>
    <t xml:space="preserve">  Change of Directors - mid-year - not required</t>
  </si>
  <si>
    <t>St. Pierre et Miquelon - not done</t>
  </si>
  <si>
    <t xml:space="preserve">N/A </t>
  </si>
  <si>
    <t>N/A</t>
  </si>
  <si>
    <t>Sub-total - Corporate Registrations</t>
  </si>
  <si>
    <t>Total</t>
  </si>
  <si>
    <t>DES = District Executive Secretary</t>
  </si>
  <si>
    <t>C &amp; P = Cox and Palmer</t>
  </si>
  <si>
    <t xml:space="preserve">ClubRunner </t>
  </si>
  <si>
    <t>Canadian $</t>
  </si>
  <si>
    <t>Club Runner License</t>
  </si>
  <si>
    <t>$129/month + HST for the "full package including website" option</t>
  </si>
  <si>
    <t>Grants Module</t>
  </si>
  <si>
    <t>$997.50/year + HST -- get most of it ($825 in 2019) reimbursed from RI Grant allocation [deducted from grant expense line in budget]</t>
  </si>
  <si>
    <t>MyEventRunner (MER) Extra Module</t>
  </si>
  <si>
    <t>MER event can be either Lite or Pro. No fee for Lite (which only allows one choice/no options for an event fee); MER Pro - charge is $1 per registration.  Clubs/Districts use MER Lite for most of their events; may have 1-2 MER Pro events/year.  The $300 would be for 300 registrations using Pro.  Until 2019-20, RLI used D7820's MER account but now has its own website and will no longer use D7820's CR.  See https://site.clubrunner.ca/Page/myeventrunner</t>
  </si>
  <si>
    <t>TOTAL ANNUAL FEES</t>
  </si>
  <si>
    <t>Timeforrotary.com</t>
  </si>
  <si>
    <t xml:space="preserve">Domain renewed in May 2017 - expires  May 6th, 2021.  Revisit then to determine whether to renew.  </t>
  </si>
  <si>
    <t xml:space="preserve">7820conference.com </t>
  </si>
  <si>
    <t>Domain renewed in 2018 for 8 years - expires March 2026. $24.95/year+HST x 8 paid.</t>
  </si>
  <si>
    <t>rotary7820.com</t>
  </si>
  <si>
    <t>Domain expires in 2023 - it was renewed in spring 2018</t>
  </si>
  <si>
    <t>RECOMMEND INCLUDING A LINE FOR DOMAIN NAMES AND EXPENSING $100/YEAR SO THIS IS NOT MISSED; NO ACTUAL EXPENSE IN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</si>
</sst>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164" formatCode="&quot;$&quot;#,##0;[Red]\-&quot;$&quot;#,##0"/>
    <numFmt numFmtId="165" formatCode="&quot;$&quot;#,##0.00;[Red]\-&quot;$&quot;#,##0.00"/>
    <numFmt numFmtId="166" formatCode="_-&quot;$&quot;* #,##0.00_-;\-&quot;$&quot;* #,##0.00_-;_-&quot;$&quot;* &quot;-&quot;??_-;_-@_-"/>
    <numFmt numFmtId="167" formatCode="&quot;$&quot;#,##0"/>
    <numFmt numFmtId="168" formatCode="&quot;$&quot;#,##0.00;[Red]\(&quot;$&quot;#,##0.00\)"/>
    <numFmt numFmtId="169" formatCode="&quot;$&quot;#,##0.000;[Red]\(&quot;$&quot;#,##0.000\)"/>
  </numFmts>
  <fonts count="2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4"/>
      <color theme="1"/>
      <name val="Calibri"/>
      <family val="2"/>
      <scheme val="minor"/>
    </font>
    <font>
      <sz val="11"/>
      <color rgb="FFC00000"/>
      <name val="Calibri"/>
      <family val="2"/>
      <scheme val="minor"/>
    </font>
    <font>
      <sz val="11"/>
      <name val="Calibri"/>
      <family val="2"/>
      <scheme val="minor"/>
    </font>
    <font>
      <b/>
      <u/>
      <sz val="11"/>
      <name val="Calibri"/>
      <family val="2"/>
      <scheme val="minor"/>
    </font>
    <font>
      <sz val="9"/>
      <name val="Calibri"/>
      <family val="2"/>
      <scheme val="minor"/>
    </font>
    <font>
      <b/>
      <u/>
      <sz val="11"/>
      <color theme="1"/>
      <name val="Calibri"/>
      <family val="2"/>
      <scheme val="minor"/>
    </font>
    <font>
      <sz val="11"/>
      <color theme="4"/>
      <name val="Calibri"/>
      <family val="2"/>
      <scheme val="minor"/>
    </font>
    <font>
      <sz val="14"/>
      <color theme="1"/>
      <name val="Calibri"/>
      <family val="2"/>
      <scheme val="minor"/>
    </font>
    <font>
      <u/>
      <sz val="11"/>
      <color theme="1"/>
      <name val="Calibri"/>
      <family val="2"/>
      <scheme val="minor"/>
    </font>
    <font>
      <u val="singleAccounting"/>
      <sz val="11"/>
      <color theme="1"/>
      <name val="Calibri"/>
      <family val="2"/>
      <scheme val="minor"/>
    </font>
    <font>
      <b/>
      <sz val="11"/>
      <name val="Calibri"/>
      <family val="2"/>
      <scheme val="minor"/>
    </font>
    <font>
      <u/>
      <sz val="11"/>
      <name val="Calibri"/>
      <family val="2"/>
      <scheme val="minor"/>
    </font>
    <font>
      <b/>
      <i/>
      <sz val="11"/>
      <color theme="1"/>
      <name val="Calibri"/>
      <family val="2"/>
      <scheme val="minor"/>
    </font>
    <font>
      <b/>
      <i/>
      <sz val="11"/>
      <name val="Calibri"/>
      <family val="2"/>
      <scheme val="minor"/>
    </font>
    <font>
      <sz val="11"/>
      <color rgb="FF002060"/>
      <name val="Calibri"/>
      <family val="2"/>
      <scheme val="minor"/>
    </font>
    <font>
      <b/>
      <sz val="11"/>
      <color rgb="FF00206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indexed="8"/>
      <name val="Times New Roman"/>
      <family val="1"/>
    </font>
    <font>
      <b/>
      <i/>
      <sz val="18"/>
      <color theme="1"/>
      <name val="Calibri"/>
      <family val="2"/>
      <scheme val="minor"/>
    </font>
    <font>
      <sz val="8"/>
      <name val="Verdana"/>
      <family val="2"/>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5">
    <border>
      <left/>
      <right/>
      <top/>
      <bottom/>
      <diagonal/>
    </border>
    <border>
      <left/>
      <right/>
      <top style="double">
        <color auto="1"/>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167" fontId="1" fillId="0" borderId="1"/>
    <xf numFmtId="166" fontId="1" fillId="0" borderId="0" applyFont="0" applyFill="0" applyBorder="0" applyAlignment="0" applyProtection="0"/>
  </cellStyleXfs>
  <cellXfs count="150">
    <xf numFmtId="0" fontId="0" fillId="0" borderId="0" xfId="0"/>
    <xf numFmtId="0" fontId="0" fillId="0" borderId="0" xfId="0" applyAlignment="1">
      <alignment wrapText="1"/>
    </xf>
    <xf numFmtId="0" fontId="6" fillId="0" borderId="0" xfId="0" applyFont="1" applyAlignment="1">
      <alignment wrapText="1"/>
    </xf>
    <xf numFmtId="0" fontId="0" fillId="0" borderId="0" xfId="0" applyAlignment="1">
      <alignment vertical="top" wrapText="1"/>
    </xf>
    <xf numFmtId="0" fontId="7" fillId="2" borderId="0" xfId="0" applyFont="1" applyFill="1" applyAlignment="1">
      <alignment vertical="top" wrapText="1"/>
    </xf>
    <xf numFmtId="0" fontId="7" fillId="0" borderId="0" xfId="0" applyFont="1" applyAlignment="1">
      <alignment vertical="top" wrapText="1"/>
    </xf>
    <xf numFmtId="41" fontId="0" fillId="0" borderId="0" xfId="2" applyNumberFormat="1" applyFont="1" applyAlignment="1">
      <alignment vertical="top" wrapText="1"/>
    </xf>
    <xf numFmtId="41" fontId="0" fillId="0" borderId="0" xfId="2" applyNumberFormat="1" applyFont="1"/>
    <xf numFmtId="0" fontId="3" fillId="0" borderId="0" xfId="0" applyFont="1" applyAlignment="1">
      <alignment vertical="top" wrapText="1"/>
    </xf>
    <xf numFmtId="0" fontId="9" fillId="2" borderId="0" xfId="0" applyFont="1" applyFill="1" applyAlignment="1">
      <alignment vertical="top" wrapText="1"/>
    </xf>
    <xf numFmtId="0" fontId="6" fillId="0" borderId="0" xfId="0" applyFont="1"/>
    <xf numFmtId="0" fontId="7" fillId="0" borderId="0" xfId="0" applyFont="1" applyAlignment="1">
      <alignment wrapText="1"/>
    </xf>
    <xf numFmtId="0" fontId="11" fillId="0" borderId="0" xfId="0" applyFont="1" applyAlignment="1">
      <alignment vertical="top" wrapText="1"/>
    </xf>
    <xf numFmtId="0" fontId="2" fillId="0" borderId="2" xfId="0" applyFont="1" applyBorder="1" applyAlignment="1">
      <alignment vertical="top" wrapText="1"/>
    </xf>
    <xf numFmtId="41" fontId="1" fillId="0" borderId="0" xfId="2" applyNumberFormat="1" applyAlignment="1">
      <alignment vertical="top" wrapText="1"/>
    </xf>
    <xf numFmtId="41" fontId="14" fillId="0" borderId="2" xfId="2" applyNumberFormat="1" applyFont="1" applyBorder="1" applyAlignment="1">
      <alignment vertical="top" wrapText="1"/>
    </xf>
    <xf numFmtId="41" fontId="7" fillId="0" borderId="0" xfId="2" applyNumberFormat="1" applyFont="1" applyAlignment="1">
      <alignment vertical="top" wrapText="1"/>
    </xf>
    <xf numFmtId="41" fontId="15" fillId="0" borderId="0" xfId="2" applyNumberFormat="1" applyFont="1" applyAlignment="1">
      <alignment vertical="top" wrapText="1"/>
    </xf>
    <xf numFmtId="0" fontId="0" fillId="0" borderId="0" xfId="0" applyAlignment="1">
      <alignment horizontal="right" vertical="top" wrapText="1"/>
    </xf>
    <xf numFmtId="0" fontId="0" fillId="0" borderId="0" xfId="0" applyFont="1" applyFill="1" applyAlignment="1">
      <alignment vertical="top" wrapText="1"/>
    </xf>
    <xf numFmtId="0" fontId="7" fillId="0" borderId="0" xfId="0" applyFont="1" applyFill="1" applyAlignment="1">
      <alignment vertical="top" wrapText="1"/>
    </xf>
    <xf numFmtId="0" fontId="2" fillId="0" borderId="0" xfId="0" applyFont="1"/>
    <xf numFmtId="0" fontId="0" fillId="0" borderId="0" xfId="0" applyAlignment="1"/>
    <xf numFmtId="3" fontId="0" fillId="0" borderId="0" xfId="0" applyNumberFormat="1"/>
    <xf numFmtId="166" fontId="0" fillId="0" borderId="0" xfId="2" applyFont="1"/>
    <xf numFmtId="168" fontId="22" fillId="0" borderId="0" xfId="0" applyNumberFormat="1" applyFont="1"/>
    <xf numFmtId="168" fontId="22" fillId="0" borderId="0" xfId="0" applyNumberFormat="1" applyFont="1" applyAlignment="1">
      <alignment horizontal="center"/>
    </xf>
    <xf numFmtId="0" fontId="22" fillId="0" borderId="0" xfId="0" applyFont="1" applyAlignment="1">
      <alignment horizontal="center"/>
    </xf>
    <xf numFmtId="0" fontId="0" fillId="0" borderId="0" xfId="0" applyFont="1"/>
    <xf numFmtId="168" fontId="21" fillId="0" borderId="0" xfId="0" applyNumberFormat="1" applyFont="1" applyAlignment="1">
      <alignment horizontal="center"/>
    </xf>
    <xf numFmtId="168" fontId="22" fillId="0" borderId="3" xfId="0" applyNumberFormat="1" applyFont="1" applyBorder="1"/>
    <xf numFmtId="168" fontId="21" fillId="0" borderId="0" xfId="0" applyNumberFormat="1" applyFont="1"/>
    <xf numFmtId="169" fontId="22" fillId="0" borderId="3" xfId="0" applyNumberFormat="1" applyFont="1" applyBorder="1"/>
    <xf numFmtId="168" fontId="22" fillId="0" borderId="0" xfId="0" applyNumberFormat="1" applyFont="1" applyAlignment="1">
      <alignment horizontal="right"/>
    </xf>
    <xf numFmtId="168" fontId="21" fillId="0" borderId="0" xfId="0" applyNumberFormat="1" applyFont="1" applyBorder="1"/>
    <xf numFmtId="168" fontId="21" fillId="0" borderId="3" xfId="0" applyNumberFormat="1" applyFont="1" applyBorder="1"/>
    <xf numFmtId="0" fontId="0" fillId="0" borderId="0" xfId="0" applyAlignment="1">
      <alignment horizontal="right"/>
    </xf>
    <xf numFmtId="0" fontId="2" fillId="0" borderId="0" xfId="0" applyFont="1" applyAlignment="1">
      <alignment horizontal="right"/>
    </xf>
    <xf numFmtId="0" fontId="6" fillId="0" borderId="0" xfId="0" applyFont="1" applyAlignment="1">
      <alignment horizontal="right"/>
    </xf>
    <xf numFmtId="164" fontId="0" fillId="0" borderId="0" xfId="0" applyNumberFormat="1"/>
    <xf numFmtId="0" fontId="2" fillId="0" borderId="0" xfId="0" applyFont="1" applyAlignment="1">
      <alignment vertical="top" wrapText="1"/>
    </xf>
    <xf numFmtId="0" fontId="2" fillId="2" borderId="0" xfId="0" applyFont="1" applyFill="1" applyAlignment="1">
      <alignment vertical="top" wrapText="1"/>
    </xf>
    <xf numFmtId="0" fontId="0" fillId="2" borderId="0" xfId="0" applyFont="1" applyFill="1" applyAlignment="1">
      <alignment vertical="top" wrapText="1"/>
    </xf>
    <xf numFmtId="0" fontId="2" fillId="0" borderId="0" xfId="0" applyFont="1" applyAlignment="1">
      <alignment wrapText="1"/>
    </xf>
    <xf numFmtId="164" fontId="2" fillId="0" borderId="0" xfId="0" applyNumberFormat="1" applyFont="1"/>
    <xf numFmtId="167" fontId="2" fillId="0" borderId="0" xfId="0" applyNumberFormat="1" applyFont="1"/>
    <xf numFmtId="166" fontId="2" fillId="0" borderId="0" xfId="2" applyFont="1"/>
    <xf numFmtId="0" fontId="23" fillId="3" borderId="0" xfId="0" applyFont="1" applyFill="1" applyAlignment="1">
      <alignment wrapText="1"/>
    </xf>
    <xf numFmtId="0" fontId="0" fillId="0" borderId="0" xfId="0" applyFont="1" applyAlignment="1">
      <alignment wrapText="1"/>
    </xf>
    <xf numFmtId="0" fontId="21" fillId="0" borderId="0" xfId="0" applyFont="1" applyAlignment="1">
      <alignment wrapText="1"/>
    </xf>
    <xf numFmtId="0" fontId="22" fillId="0" borderId="0" xfId="0" applyFont="1" applyAlignment="1">
      <alignment wrapText="1"/>
    </xf>
    <xf numFmtId="168" fontId="22" fillId="0" borderId="2" xfId="0" applyNumberFormat="1" applyFont="1" applyBorder="1"/>
    <xf numFmtId="0" fontId="0" fillId="0" borderId="0" xfId="0" applyAlignment="1">
      <alignment vertical="center" wrapText="1"/>
    </xf>
    <xf numFmtId="3" fontId="0" fillId="0" borderId="0" xfId="0" applyNumberFormat="1" applyAlignment="1">
      <alignment vertical="top"/>
    </xf>
    <xf numFmtId="167" fontId="0" fillId="0" borderId="0" xfId="0" applyNumberFormat="1" applyAlignment="1">
      <alignment vertical="top"/>
    </xf>
    <xf numFmtId="167" fontId="2" fillId="0" borderId="0" xfId="0" applyNumberFormat="1" applyFont="1" applyAlignment="1">
      <alignment vertical="top"/>
    </xf>
    <xf numFmtId="167" fontId="0" fillId="0" borderId="0" xfId="0" applyNumberFormat="1" applyAlignment="1">
      <alignment horizontal="right" vertical="top"/>
    </xf>
    <xf numFmtId="0" fontId="4" fillId="0" borderId="0" xfId="0" applyFont="1" applyAlignment="1">
      <alignment vertical="top"/>
    </xf>
    <xf numFmtId="0" fontId="4" fillId="0" borderId="0" xfId="0" applyFont="1" applyAlignment="1">
      <alignment horizontal="right" vertical="top"/>
    </xf>
    <xf numFmtId="41" fontId="0" fillId="0" borderId="0" xfId="0" applyNumberFormat="1" applyAlignment="1">
      <alignment vertical="top"/>
    </xf>
    <xf numFmtId="0" fontId="25" fillId="0" borderId="0" xfId="0" applyFont="1" applyAlignment="1">
      <alignment vertical="top"/>
    </xf>
    <xf numFmtId="49" fontId="0" fillId="0" borderId="0" xfId="0" applyNumberFormat="1" applyAlignment="1">
      <alignment vertical="top" wrapText="1"/>
    </xf>
    <xf numFmtId="41" fontId="0" fillId="0" borderId="2" xfId="0" applyNumberFormat="1" applyBorder="1" applyAlignment="1">
      <alignment horizontal="center" vertical="top" wrapText="1"/>
    </xf>
    <xf numFmtId="0" fontId="5" fillId="0" borderId="0" xfId="0" applyFont="1" applyAlignment="1">
      <alignment horizontal="right" vertical="top" wrapText="1"/>
    </xf>
    <xf numFmtId="3" fontId="0" fillId="0" borderId="0" xfId="0" applyNumberFormat="1" applyAlignment="1">
      <alignment horizontal="right" vertical="top" wrapText="1"/>
    </xf>
    <xf numFmtId="165" fontId="7" fillId="2" borderId="0" xfId="0" applyNumberFormat="1" applyFont="1" applyFill="1" applyAlignment="1">
      <alignment vertical="top" wrapText="1"/>
    </xf>
    <xf numFmtId="0" fontId="0" fillId="0" borderId="0" xfId="0" applyAlignment="1">
      <alignment horizontal="right" vertical="top"/>
    </xf>
    <xf numFmtId="3" fontId="0" fillId="0" borderId="2" xfId="0" applyNumberFormat="1" applyBorder="1" applyAlignment="1">
      <alignment horizontal="right" vertical="top" wrapText="1"/>
    </xf>
    <xf numFmtId="41" fontId="0" fillId="0" borderId="2" xfId="0" applyNumberFormat="1" applyBorder="1" applyAlignment="1">
      <alignment vertical="top"/>
    </xf>
    <xf numFmtId="3" fontId="5" fillId="0" borderId="0" xfId="0" applyNumberFormat="1" applyFont="1" applyAlignment="1">
      <alignment horizontal="right" vertical="top" wrapText="1"/>
    </xf>
    <xf numFmtId="41" fontId="5" fillId="0" borderId="0" xfId="0" applyNumberFormat="1" applyFont="1" applyAlignment="1">
      <alignment vertical="top"/>
    </xf>
    <xf numFmtId="0" fontId="5" fillId="0" borderId="0" xfId="0" applyFont="1" applyAlignment="1">
      <alignment horizontal="left" vertical="top" wrapText="1"/>
    </xf>
    <xf numFmtId="49" fontId="0" fillId="0" borderId="0" xfId="0" applyNumberFormat="1" applyAlignment="1">
      <alignment horizontal="right" vertical="top" wrapText="1"/>
    </xf>
    <xf numFmtId="41" fontId="0" fillId="2" borderId="0" xfId="0" applyNumberFormat="1" applyFill="1" applyAlignment="1">
      <alignment vertical="top"/>
    </xf>
    <xf numFmtId="0" fontId="10" fillId="0" borderId="0" xfId="0" applyFont="1" applyAlignment="1">
      <alignment horizontal="right" vertical="top" wrapText="1"/>
    </xf>
    <xf numFmtId="49" fontId="7" fillId="0" borderId="0" xfId="0" applyNumberFormat="1" applyFont="1" applyAlignment="1">
      <alignment vertical="top" wrapText="1"/>
    </xf>
    <xf numFmtId="3" fontId="7" fillId="0" borderId="0" xfId="0" applyNumberFormat="1" applyFont="1" applyAlignment="1">
      <alignment horizontal="right" vertical="top" wrapText="1"/>
    </xf>
    <xf numFmtId="41" fontId="7" fillId="0" borderId="0" xfId="0" applyNumberFormat="1" applyFont="1" applyAlignment="1">
      <alignment vertical="top"/>
    </xf>
    <xf numFmtId="41" fontId="13" fillId="0" borderId="0" xfId="0" applyNumberFormat="1" applyFont="1" applyBorder="1" applyAlignment="1">
      <alignment vertical="top"/>
    </xf>
    <xf numFmtId="41" fontId="0" fillId="0" borderId="0" xfId="0" applyNumberFormat="1" applyFont="1" applyBorder="1" applyAlignment="1">
      <alignment vertical="top"/>
    </xf>
    <xf numFmtId="3" fontId="2" fillId="0" borderId="0" xfId="0" applyNumberFormat="1" applyFont="1" applyAlignment="1">
      <alignment horizontal="right" vertical="top" wrapText="1"/>
    </xf>
    <xf numFmtId="41" fontId="2" fillId="0" borderId="0" xfId="0" applyNumberFormat="1" applyFont="1" applyAlignment="1">
      <alignment vertical="top"/>
    </xf>
    <xf numFmtId="49" fontId="2" fillId="0" borderId="0" xfId="0" applyNumberFormat="1" applyFont="1" applyAlignment="1">
      <alignment vertical="top" wrapText="1"/>
    </xf>
    <xf numFmtId="167" fontId="0" fillId="2" borderId="0" xfId="0" applyNumberFormat="1" applyFont="1" applyFill="1" applyAlignment="1">
      <alignment vertical="top" wrapText="1"/>
    </xf>
    <xf numFmtId="167" fontId="7" fillId="2" borderId="0" xfId="0" applyNumberFormat="1" applyFont="1" applyFill="1" applyAlignment="1">
      <alignment vertical="top" wrapText="1"/>
    </xf>
    <xf numFmtId="3" fontId="10" fillId="0" borderId="0" xfId="0" applyNumberFormat="1" applyFont="1" applyAlignment="1">
      <alignment horizontal="right" vertical="top" wrapText="1"/>
    </xf>
    <xf numFmtId="3" fontId="8" fillId="0" borderId="0" xfId="0" applyNumberFormat="1" applyFont="1" applyAlignment="1">
      <alignment horizontal="right" vertical="top" wrapText="1"/>
    </xf>
    <xf numFmtId="41" fontId="7" fillId="0" borderId="2" xfId="0" applyNumberFormat="1" applyFont="1" applyBorder="1" applyAlignment="1">
      <alignment vertical="top"/>
    </xf>
    <xf numFmtId="49" fontId="7" fillId="0" borderId="0" xfId="0" applyNumberFormat="1" applyFont="1" applyAlignment="1">
      <alignment horizontal="right" vertical="top" wrapText="1"/>
    </xf>
    <xf numFmtId="41" fontId="15" fillId="0" borderId="0" xfId="0" applyNumberFormat="1" applyFont="1" applyAlignment="1">
      <alignment vertical="top"/>
    </xf>
    <xf numFmtId="167" fontId="2" fillId="0" borderId="0" xfId="0" applyNumberFormat="1" applyFont="1" applyAlignment="1">
      <alignment vertical="top" wrapText="1"/>
    </xf>
    <xf numFmtId="0" fontId="8" fillId="0" borderId="0" xfId="0" applyFont="1" applyAlignment="1">
      <alignment horizontal="right" vertical="top" wrapText="1"/>
    </xf>
    <xf numFmtId="41" fontId="8" fillId="0" borderId="0" xfId="0" applyNumberFormat="1" applyFont="1" applyAlignment="1">
      <alignment vertical="top" wrapText="1"/>
    </xf>
    <xf numFmtId="0" fontId="17" fillId="0" borderId="0" xfId="0" applyFont="1" applyAlignment="1">
      <alignment vertical="top" wrapText="1"/>
    </xf>
    <xf numFmtId="0" fontId="17" fillId="0" borderId="0" xfId="0" applyFont="1" applyAlignment="1">
      <alignment horizontal="right" vertical="top" wrapText="1"/>
    </xf>
    <xf numFmtId="0" fontId="0" fillId="0" borderId="0" xfId="0" applyAlignment="1">
      <alignment vertical="top"/>
    </xf>
    <xf numFmtId="41" fontId="0" fillId="0" borderId="0" xfId="2" applyNumberFormat="1" applyFont="1" applyAlignment="1">
      <alignment vertical="top"/>
    </xf>
    <xf numFmtId="3" fontId="0" fillId="0" borderId="0" xfId="0" applyNumberFormat="1" applyAlignment="1">
      <alignment horizontal="right" vertical="top"/>
    </xf>
    <xf numFmtId="41" fontId="1" fillId="0" borderId="2" xfId="2" applyNumberFormat="1" applyBorder="1" applyAlignment="1">
      <alignment vertical="top"/>
    </xf>
    <xf numFmtId="49" fontId="18" fillId="0" borderId="0" xfId="0" applyNumberFormat="1" applyFont="1" applyAlignment="1">
      <alignment vertical="top" wrapText="1"/>
    </xf>
    <xf numFmtId="3" fontId="18" fillId="0" borderId="0" xfId="0" applyNumberFormat="1" applyFont="1" applyAlignment="1">
      <alignment horizontal="right" vertical="top" wrapText="1"/>
    </xf>
    <xf numFmtId="49" fontId="16" fillId="0" borderId="0" xfId="0" applyNumberFormat="1" applyFont="1" applyAlignment="1">
      <alignment vertical="top" wrapText="1"/>
    </xf>
    <xf numFmtId="3" fontId="16" fillId="0" borderId="0" xfId="0" applyNumberFormat="1" applyFont="1" applyAlignment="1">
      <alignment horizontal="right" vertical="top" wrapText="1"/>
    </xf>
    <xf numFmtId="41" fontId="12" fillId="2" borderId="0" xfId="0" applyNumberFormat="1" applyFont="1" applyFill="1" applyAlignment="1">
      <alignment vertical="top"/>
    </xf>
    <xf numFmtId="41" fontId="20" fillId="0" borderId="0" xfId="0" applyNumberFormat="1" applyFont="1" applyAlignment="1">
      <alignment vertical="top"/>
    </xf>
    <xf numFmtId="0" fontId="2" fillId="0" borderId="0" xfId="0" applyFont="1" applyAlignment="1">
      <alignment vertical="top"/>
    </xf>
    <xf numFmtId="41" fontId="20" fillId="0" borderId="0" xfId="2" applyNumberFormat="1" applyFont="1" applyFill="1" applyAlignment="1">
      <alignment vertical="top"/>
    </xf>
    <xf numFmtId="41" fontId="20" fillId="0" borderId="0" xfId="2" applyNumberFormat="1" applyFont="1" applyFill="1" applyAlignment="1">
      <alignment horizontal="right" vertical="top"/>
    </xf>
    <xf numFmtId="41" fontId="19" fillId="0" borderId="0" xfId="0" applyNumberFormat="1" applyFont="1" applyAlignment="1">
      <alignment vertical="top"/>
    </xf>
    <xf numFmtId="0" fontId="24" fillId="0" borderId="0" xfId="0" applyFont="1" applyAlignment="1">
      <alignment vertical="top"/>
    </xf>
    <xf numFmtId="41" fontId="19" fillId="0" borderId="0" xfId="2" applyNumberFormat="1" applyFont="1" applyFill="1" applyAlignment="1">
      <alignment vertical="top" wrapText="1"/>
    </xf>
    <xf numFmtId="0" fontId="6" fillId="0" borderId="0" xfId="0" applyFont="1" applyAlignment="1">
      <alignment vertical="top"/>
    </xf>
    <xf numFmtId="0" fontId="0" fillId="0" borderId="0" xfId="0" applyFont="1" applyAlignment="1">
      <alignment horizontal="right" vertical="top" wrapText="1"/>
    </xf>
    <xf numFmtId="0" fontId="0" fillId="0" borderId="0" xfId="0" applyFont="1" applyAlignment="1">
      <alignment vertical="top" wrapText="1"/>
    </xf>
    <xf numFmtId="164" fontId="0" fillId="0" borderId="0" xfId="0" applyNumberFormat="1" applyFont="1" applyAlignment="1">
      <alignment horizontal="left" vertical="top" wrapText="1"/>
    </xf>
    <xf numFmtId="167" fontId="0" fillId="0" borderId="0" xfId="0" applyNumberFormat="1" applyFont="1" applyAlignment="1">
      <alignment vertical="top" wrapText="1"/>
    </xf>
    <xf numFmtId="0" fontId="0" fillId="0" borderId="0" xfId="0" applyFont="1" applyAlignment="1">
      <alignment vertical="top"/>
    </xf>
    <xf numFmtId="0" fontId="0" fillId="4" borderId="0" xfId="0" applyFill="1" applyAlignment="1">
      <alignment wrapText="1"/>
    </xf>
    <xf numFmtId="168" fontId="22" fillId="4" borderId="0" xfId="0" applyNumberFormat="1" applyFont="1" applyFill="1"/>
    <xf numFmtId="168" fontId="21" fillId="4" borderId="0" xfId="0" applyNumberFormat="1" applyFont="1" applyFill="1"/>
    <xf numFmtId="168" fontId="22" fillId="4" borderId="0" xfId="0" applyNumberFormat="1" applyFont="1" applyFill="1" applyAlignment="1">
      <alignment horizontal="center"/>
    </xf>
    <xf numFmtId="0" fontId="22" fillId="4" borderId="0" xfId="0" applyFont="1" applyFill="1" applyAlignment="1">
      <alignment horizontal="center"/>
    </xf>
    <xf numFmtId="41" fontId="0" fillId="0" borderId="4" xfId="0" applyNumberFormat="1" applyFill="1" applyBorder="1" applyAlignment="1">
      <alignment horizontal="center" vertical="top" wrapText="1"/>
    </xf>
    <xf numFmtId="41" fontId="0" fillId="0" borderId="4" xfId="0" applyNumberFormat="1" applyFill="1" applyBorder="1" applyAlignment="1">
      <alignment vertical="top"/>
    </xf>
    <xf numFmtId="41" fontId="5" fillId="0" borderId="4" xfId="0" applyNumberFormat="1" applyFont="1" applyFill="1" applyBorder="1" applyAlignment="1">
      <alignment vertical="top"/>
    </xf>
    <xf numFmtId="41" fontId="7" fillId="0" borderId="4" xfId="0" applyNumberFormat="1" applyFont="1" applyFill="1" applyBorder="1" applyAlignment="1">
      <alignment vertical="top"/>
    </xf>
    <xf numFmtId="41" fontId="13" fillId="0" borderId="4" xfId="0" applyNumberFormat="1" applyFont="1" applyFill="1" applyBorder="1" applyAlignment="1">
      <alignment vertical="top"/>
    </xf>
    <xf numFmtId="41" fontId="0" fillId="0" borderId="4" xfId="0" applyNumberFormat="1" applyFont="1" applyFill="1" applyBorder="1" applyAlignment="1">
      <alignment vertical="top"/>
    </xf>
    <xf numFmtId="41" fontId="2" fillId="0" borderId="4" xfId="0" applyNumberFormat="1" applyFont="1" applyFill="1" applyBorder="1" applyAlignment="1">
      <alignment vertical="top"/>
    </xf>
    <xf numFmtId="41" fontId="0" fillId="0" borderId="4" xfId="2" applyNumberFormat="1" applyFont="1" applyFill="1" applyBorder="1" applyAlignment="1">
      <alignment vertical="top" wrapText="1"/>
    </xf>
    <xf numFmtId="41" fontId="1" fillId="0" borderId="4" xfId="2" applyNumberFormat="1" applyFill="1" applyBorder="1" applyAlignment="1">
      <alignment vertical="top" wrapText="1"/>
    </xf>
    <xf numFmtId="41" fontId="14" fillId="0" borderId="4" xfId="2" applyNumberFormat="1" applyFont="1" applyFill="1" applyBorder="1" applyAlignment="1">
      <alignment vertical="top" wrapText="1"/>
    </xf>
    <xf numFmtId="41" fontId="15" fillId="0" borderId="4" xfId="2" applyNumberFormat="1" applyFont="1" applyFill="1" applyBorder="1" applyAlignment="1">
      <alignment vertical="top" wrapText="1"/>
    </xf>
    <xf numFmtId="41" fontId="7" fillId="0" borderId="4" xfId="2" applyNumberFormat="1" applyFont="1" applyFill="1" applyBorder="1" applyAlignment="1">
      <alignment vertical="top" wrapText="1"/>
    </xf>
    <xf numFmtId="3" fontId="0" fillId="0" borderId="4" xfId="0" applyNumberFormat="1" applyFill="1" applyBorder="1" applyAlignment="1">
      <alignment vertical="top"/>
    </xf>
    <xf numFmtId="41" fontId="8" fillId="0" borderId="4" xfId="0" applyNumberFormat="1" applyFont="1" applyFill="1" applyBorder="1" applyAlignment="1">
      <alignment vertical="top" wrapText="1"/>
    </xf>
    <xf numFmtId="41" fontId="0" fillId="0" borderId="4" xfId="2" applyNumberFormat="1" applyFont="1" applyFill="1" applyBorder="1" applyAlignment="1">
      <alignment vertical="top"/>
    </xf>
    <xf numFmtId="41" fontId="12" fillId="0" borderId="4" xfId="0" applyNumberFormat="1" applyFont="1" applyFill="1" applyBorder="1" applyAlignment="1">
      <alignment vertical="top"/>
    </xf>
    <xf numFmtId="41" fontId="20" fillId="0" borderId="4" xfId="0" applyNumberFormat="1" applyFont="1" applyFill="1" applyBorder="1" applyAlignment="1">
      <alignment vertical="top"/>
    </xf>
    <xf numFmtId="41" fontId="15" fillId="0" borderId="4" xfId="0" applyNumberFormat="1" applyFont="1" applyFill="1" applyBorder="1" applyAlignment="1">
      <alignment vertical="top"/>
    </xf>
    <xf numFmtId="41" fontId="1" fillId="0" borderId="4" xfId="2" applyNumberFormat="1" applyFill="1" applyBorder="1" applyAlignment="1">
      <alignment vertical="top"/>
    </xf>
    <xf numFmtId="0" fontId="27" fillId="2" borderId="0" xfId="0" applyFont="1" applyFill="1" applyAlignment="1">
      <alignment vertical="top" wrapText="1"/>
    </xf>
    <xf numFmtId="0" fontId="10" fillId="0" borderId="0" xfId="0" applyFont="1" applyAlignment="1">
      <alignment wrapText="1"/>
    </xf>
    <xf numFmtId="0" fontId="5" fillId="0" borderId="0" xfId="0" applyFont="1" applyAlignment="1">
      <alignment horizontal="left" wrapText="1"/>
    </xf>
    <xf numFmtId="0" fontId="8" fillId="0" borderId="0" xfId="0" applyFont="1" applyAlignment="1">
      <alignment vertical="top" wrapText="1"/>
    </xf>
    <xf numFmtId="0" fontId="5" fillId="0" borderId="0" xfId="0" applyFont="1" applyAlignment="1">
      <alignment wrapText="1"/>
    </xf>
    <xf numFmtId="0" fontId="10" fillId="0" borderId="0" xfId="0" applyFont="1" applyAlignment="1">
      <alignment wrapText="1"/>
    </xf>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vertical="top" wrapText="1"/>
    </xf>
  </cellXfs>
  <cellStyles count="3">
    <cellStyle name="Currency" xfId="2" builtinId="4"/>
    <cellStyle name="Normal" xfId="0" builtinId="0"/>
    <cellStyle name="sumTotal$" xfId="1" xr:uid="{00000000-0005-0000-0000-000002000000}"/>
  </cellStyles>
  <dxfs count="0"/>
  <tableStyles count="0" defaultTableStyle="TableStyleMedium2"/>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37040</xdr:colOff>
      <xdr:row>106</xdr:row>
      <xdr:rowOff>5290</xdr:rowOff>
    </xdr:from>
    <xdr:to>
      <xdr:col>8</xdr:col>
      <xdr:colOff>4219221</xdr:colOff>
      <xdr:row>108</xdr:row>
      <xdr:rowOff>148167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7040" y="28669660"/>
          <a:ext cx="9906589" cy="52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BANK</a:t>
          </a:r>
          <a:r>
            <a:rPr lang="en-CA" sz="1100" b="1" baseline="0"/>
            <a:t> ACCOUNTS:  </a:t>
          </a:r>
          <a:r>
            <a:rPr lang="en-CA" sz="1100"/>
            <a:t>District has 4 bank accounts - operations, conference, grants and an investment account; also a District VISA card with a small credit limit used only for payments which do not accept transfers</a:t>
          </a:r>
        </a:p>
      </xdr:txBody>
    </xdr:sp>
    <xdr:clientData/>
  </xdr:twoCellAnchor>
  <xdr:twoCellAnchor>
    <xdr:from>
      <xdr:col>0</xdr:col>
      <xdr:colOff>47625</xdr:colOff>
      <xdr:row>109</xdr:row>
      <xdr:rowOff>121708</xdr:rowOff>
    </xdr:from>
    <xdr:to>
      <xdr:col>8</xdr:col>
      <xdr:colOff>4205111</xdr:colOff>
      <xdr:row>113</xdr:row>
      <xdr:rowOff>10584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29355227"/>
          <a:ext cx="9881894" cy="622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CONFERENCE BUDGET:</a:t>
          </a:r>
          <a:r>
            <a:rPr lang="en-CA" sz="1100" b="1" baseline="0"/>
            <a:t> </a:t>
          </a:r>
          <a:r>
            <a:rPr lang="en-CA" sz="1100" baseline="0"/>
            <a:t>Conference account is responsibility of Conference Treasurer who manages their budget, and supplies it for information only to the District Treasurer.  Conference Treasurer is responsible for preparing the audit file on conference account for District audit.  </a:t>
          </a:r>
          <a:endParaRPr lang="en-CA" sz="1100"/>
        </a:p>
      </xdr:txBody>
    </xdr:sp>
    <xdr:clientData/>
  </xdr:twoCellAnchor>
  <xdr:twoCellAnchor>
    <xdr:from>
      <xdr:col>0</xdr:col>
      <xdr:colOff>70555</xdr:colOff>
      <xdr:row>113</xdr:row>
      <xdr:rowOff>92900</xdr:rowOff>
    </xdr:from>
    <xdr:to>
      <xdr:col>8</xdr:col>
      <xdr:colOff>4212754</xdr:colOff>
      <xdr:row>119</xdr:row>
      <xdr:rowOff>82316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0555" y="30060197"/>
          <a:ext cx="9866607" cy="1090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i="0" u="none" strike="noStrike">
              <a:solidFill>
                <a:schemeClr val="dk1"/>
              </a:solidFill>
              <a:effectLst/>
              <a:latin typeface="+mn-lt"/>
              <a:ea typeface="+mn-ea"/>
              <a:cs typeface="+mn-cs"/>
            </a:rPr>
            <a:t>MOPP Considerations relevant to budget:</a:t>
          </a:r>
          <a:r>
            <a:rPr lang="en-CA"/>
            <a:t> </a:t>
          </a:r>
        </a:p>
        <a:p>
          <a:r>
            <a:rPr lang="en-CA" sz="1100" b="0" i="0" u="none" strike="noStrike">
              <a:solidFill>
                <a:schemeClr val="dk1"/>
              </a:solidFill>
              <a:effectLst/>
              <a:latin typeface="+mn-lt"/>
              <a:ea typeface="+mn-ea"/>
              <a:cs typeface="+mn-cs"/>
            </a:rPr>
            <a:t>Lowest cost airfares</a:t>
          </a:r>
          <a:r>
            <a:rPr lang="en-CA"/>
            <a:t> </a:t>
          </a:r>
        </a:p>
        <a:p>
          <a:r>
            <a:rPr lang="en-CA" sz="1100" b="0" i="0" u="none" strike="noStrike">
              <a:solidFill>
                <a:schemeClr val="dk1"/>
              </a:solidFill>
              <a:effectLst/>
              <a:latin typeface="+mn-lt"/>
              <a:ea typeface="+mn-ea"/>
              <a:cs typeface="+mn-cs"/>
            </a:rPr>
            <a:t>Ferries - need receipts</a:t>
          </a:r>
          <a:r>
            <a:rPr lang="en-CA"/>
            <a:t> </a:t>
          </a:r>
        </a:p>
        <a:p>
          <a:r>
            <a:rPr lang="en-CA" sz="1100" b="0" i="0" u="none" strike="noStrike">
              <a:solidFill>
                <a:schemeClr val="dk1"/>
              </a:solidFill>
              <a:effectLst/>
              <a:latin typeface="+mn-lt"/>
              <a:ea typeface="+mn-ea"/>
              <a:cs typeface="+mn-cs"/>
            </a:rPr>
            <a:t>District Conference+PD - 50% accomodation - 3 nts max </a:t>
          </a:r>
          <a:r>
            <a:rPr lang="en-CA"/>
            <a:t> </a:t>
          </a:r>
        </a:p>
        <a:p>
          <a:r>
            <a:rPr lang="en-CA" sz="1100" b="0" i="0" u="none" strike="noStrike">
              <a:solidFill>
                <a:schemeClr val="dk1"/>
              </a:solidFill>
              <a:effectLst/>
              <a:latin typeface="+mn-lt"/>
              <a:ea typeface="+mn-ea"/>
              <a:cs typeface="+mn-cs"/>
            </a:rPr>
            <a:t>Meals with receipts - $30/day max</a:t>
          </a:r>
          <a:r>
            <a:rPr lang="en-CA"/>
            <a:t> </a:t>
          </a:r>
          <a:endParaRPr lang="en-CA" sz="1100"/>
        </a:p>
      </xdr:txBody>
    </xdr:sp>
    <xdr:clientData/>
  </xdr:twoCellAnchor>
  <xdr:twoCellAnchor>
    <xdr:from>
      <xdr:col>0</xdr:col>
      <xdr:colOff>75259</xdr:colOff>
      <xdr:row>120</xdr:row>
      <xdr:rowOff>63500</xdr:rowOff>
    </xdr:from>
    <xdr:to>
      <xdr:col>8</xdr:col>
      <xdr:colOff>4216870</xdr:colOff>
      <xdr:row>130</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5259" y="33786233"/>
          <a:ext cx="13217878" cy="1799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 for 20-21 Rotary Year: </a:t>
          </a:r>
          <a:endParaRPr lang="en-CA" sz="1100" b="1" i="0" u="none" strike="noStrike">
            <a:solidFill>
              <a:schemeClr val="dk1"/>
            </a:solidFill>
            <a:effectLst/>
            <a:latin typeface="+mn-lt"/>
            <a:ea typeface="+mn-ea"/>
            <a:cs typeface="+mn-cs"/>
          </a:endParaRPr>
        </a:p>
        <a:p>
          <a:r>
            <a:rPr lang="en-CA"/>
            <a:t>No face to face</a:t>
          </a:r>
          <a:r>
            <a:rPr lang="en-CA" baseline="0"/>
            <a:t> meetings planned until at least Jan 2021. Expenses corraborate this.</a:t>
          </a:r>
        </a:p>
        <a:p>
          <a:r>
            <a:rPr lang="en-CA" baseline="0"/>
            <a:t>No face to face Board training event for at least remainder of 2020.</a:t>
          </a:r>
          <a:endParaRPr lang="en-CA"/>
        </a:p>
        <a:p>
          <a:r>
            <a:rPr lang="en-CA"/>
            <a:t>$3000 for new club</a:t>
          </a:r>
          <a:r>
            <a:rPr lang="en-CA" baseline="0"/>
            <a:t> development is still included.</a:t>
          </a:r>
        </a:p>
        <a:p>
          <a:r>
            <a:rPr lang="en-CA" sz="1100" b="0" i="0" u="none" strike="noStrike">
              <a:solidFill>
                <a:schemeClr val="dk1"/>
              </a:solidFill>
              <a:effectLst/>
              <a:latin typeface="+mn-lt"/>
              <a:ea typeface="+mn-ea"/>
              <a:cs typeface="+mn-cs"/>
            </a:rPr>
            <a:t>MOPP - require that there can be no deficit budgets presented</a:t>
          </a:r>
          <a:r>
            <a:rPr lang="en-CA"/>
            <a:t> for district or conference.</a:t>
          </a:r>
        </a:p>
        <a:p>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I/AppData/Local/Microsoft/Windows/INetCache/Content.Outlook/3172HLXN/KAA%20District%20Budget%202019-20%20DRAFT%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Fin Support"/>
      <sheetName val="Corporate Filings"/>
      <sheetName val="ClubRunner"/>
    </sheetNames>
    <sheetDataSet>
      <sheetData sheetId="0">
        <row r="26">
          <cell r="E26" t="str">
            <v>0</v>
          </cell>
        </row>
        <row r="27">
          <cell r="E27" t="str">
            <v xml:space="preserve">0 </v>
          </cell>
        </row>
        <row r="29">
          <cell r="E29" t="str">
            <v>0</v>
          </cell>
        </row>
        <row r="30">
          <cell r="E30" t="str">
            <v>0</v>
          </cell>
        </row>
        <row r="31">
          <cell r="E31" t="str">
            <v>0</v>
          </cell>
        </row>
        <row r="32">
          <cell r="E32" t="str">
            <v>500</v>
          </cell>
        </row>
        <row r="35">
          <cell r="E35">
            <v>0</v>
          </cell>
        </row>
        <row r="37">
          <cell r="E37" t="str">
            <v>0</v>
          </cell>
        </row>
        <row r="38">
          <cell r="E38" t="str">
            <v>0</v>
          </cell>
        </row>
        <row r="39">
          <cell r="E39" t="str">
            <v>0</v>
          </cell>
        </row>
        <row r="45">
          <cell r="E45">
            <v>5745.7</v>
          </cell>
        </row>
        <row r="60">
          <cell r="E60">
            <v>0</v>
          </cell>
        </row>
        <row r="76">
          <cell r="E76">
            <v>56219.25</v>
          </cell>
        </row>
        <row r="88">
          <cell r="E88" t="str">
            <v>0</v>
          </cell>
        </row>
        <row r="90">
          <cell r="E90">
            <v>0</v>
          </cell>
        </row>
        <row r="95">
          <cell r="E95">
            <v>700</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Wendy Scammell" id="{55266E15-D853-44BE-8843-A3406FCB920A}" userId="S-1-5-21-2991020859-975387469-80709883-1106" providerId="AD"/>
  <person displayName="karmstrong" id="{CBCBE3FC-A380-421B-801F-9EC85740BC41}" userId="S::karmstrong@cbcu.ca::2ac63027-e83a-42e3-ac15-d0402a2b833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5" dT="2020-05-20T00:21:30.65" personId="{55266E15-D853-44BE-8843-A3406FCB920A}" id="{ED7C47C9-15A5-4649-84EE-55F60032EEFB}">
    <text>$4176 prepaids to be accounted for in Ian's budget</text>
  </threadedComment>
  <threadedComment ref="H75" dT="2020-05-26T12:36:18.42" personId="{CBCBE3FC-A380-421B-801F-9EC85740BC41}" id="{D9C8EDF2-8A80-456C-898F-4D88B75D4905}" parentId="{ED7C47C9-15A5-4649-84EE-55F60032EEFB}">
    <text>Have updated this line item. KA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9"/>
  <sheetViews>
    <sheetView tabSelected="1" zoomScale="60" zoomScaleNormal="60" zoomScaleSheetLayoutView="30" workbookViewId="0">
      <selection activeCell="D2" sqref="D2"/>
    </sheetView>
  </sheetViews>
  <sheetFormatPr defaultColWidth="9.140625" defaultRowHeight="14.25"/>
  <cols>
    <col min="1" max="1" width="9.140625" customWidth="1"/>
    <col min="2" max="3" width="0.140625" customWidth="1"/>
    <col min="4" max="4" width="30.85546875" style="95" customWidth="1"/>
    <col min="5" max="5" width="10.85546875" style="66" bestFit="1" customWidth="1"/>
    <col min="6" max="6" width="12.140625" style="59" customWidth="1"/>
    <col min="7" max="7" width="12.140625" style="59" bestFit="1" customWidth="1"/>
    <col min="8" max="8" width="12.140625" style="59" customWidth="1"/>
    <col min="9" max="9" width="88" style="113" customWidth="1"/>
  </cols>
  <sheetData>
    <row r="1" spans="1:9" ht="25.5">
      <c r="A1" s="1"/>
      <c r="B1" s="1"/>
      <c r="C1" s="1"/>
      <c r="D1" s="57" t="s">
        <v>0</v>
      </c>
      <c r="E1" s="58"/>
      <c r="I1" s="112"/>
    </row>
    <row r="2" spans="1:9" ht="99.4" customHeight="1">
      <c r="A2" s="1"/>
      <c r="B2" s="1"/>
      <c r="C2" s="1"/>
      <c r="D2" s="60" t="s">
        <v>1</v>
      </c>
      <c r="E2" s="58"/>
      <c r="I2" s="112"/>
    </row>
    <row r="3" spans="1:9" s="1" customFormat="1" ht="28.5">
      <c r="D3" s="61"/>
      <c r="E3" s="62" t="s">
        <v>2</v>
      </c>
      <c r="F3" s="62" t="s">
        <v>3</v>
      </c>
      <c r="G3" s="62" t="s">
        <v>4</v>
      </c>
      <c r="H3" s="122" t="s">
        <v>5</v>
      </c>
      <c r="I3" s="13" t="s">
        <v>6</v>
      </c>
    </row>
    <row r="4" spans="1:9" ht="18">
      <c r="A4" s="145" t="s">
        <v>7</v>
      </c>
      <c r="B4" s="145"/>
      <c r="C4" s="145"/>
      <c r="D4" s="145"/>
      <c r="E4" s="63"/>
      <c r="H4" s="123"/>
    </row>
    <row r="5" spans="1:9" ht="71.25">
      <c r="A5" s="1"/>
      <c r="B5" s="1"/>
      <c r="C5" s="1"/>
      <c r="D5" s="61" t="s">
        <v>8</v>
      </c>
      <c r="E5" s="64">
        <v>92120</v>
      </c>
      <c r="F5" s="59">
        <v>93000</v>
      </c>
      <c r="G5" s="59">
        <f>1550*60</f>
        <v>93000</v>
      </c>
      <c r="H5" s="123">
        <f>1300*30</f>
        <v>39000</v>
      </c>
      <c r="I5" s="113" t="s">
        <v>9</v>
      </c>
    </row>
    <row r="6" spans="1:9" ht="42.75">
      <c r="A6" s="1"/>
      <c r="B6" s="1"/>
      <c r="C6" s="1"/>
      <c r="D6" s="61" t="s">
        <v>10</v>
      </c>
      <c r="E6" s="64">
        <v>35195</v>
      </c>
      <c r="F6" s="59">
        <v>35650</v>
      </c>
      <c r="G6" s="59">
        <f>1550*22.5</f>
        <v>34875</v>
      </c>
      <c r="H6" s="123">
        <f>1300*19.9</f>
        <v>25869.999999999996</v>
      </c>
      <c r="I6" s="65" t="s">
        <v>11</v>
      </c>
    </row>
    <row r="7" spans="1:9" ht="28.5">
      <c r="A7" s="1"/>
      <c r="B7" s="1"/>
      <c r="C7" s="1"/>
      <c r="D7" s="61" t="s">
        <v>12</v>
      </c>
      <c r="E7" s="64">
        <v>61054</v>
      </c>
      <c r="F7" s="59">
        <v>51313</v>
      </c>
      <c r="G7" s="59">
        <v>56888</v>
      </c>
      <c r="H7" s="123">
        <v>54103</v>
      </c>
      <c r="I7" s="42" t="s">
        <v>13</v>
      </c>
    </row>
    <row r="8" spans="1:9" ht="42.75">
      <c r="A8" s="1"/>
      <c r="B8" s="1"/>
      <c r="C8" s="1"/>
      <c r="D8" s="61" t="s">
        <v>14</v>
      </c>
      <c r="E8" s="64">
        <v>18166</v>
      </c>
      <c r="F8" s="59">
        <v>17500</v>
      </c>
      <c r="G8" s="59">
        <v>21000</v>
      </c>
      <c r="H8" s="123">
        <v>12000</v>
      </c>
      <c r="I8" s="113" t="s">
        <v>15</v>
      </c>
    </row>
    <row r="9" spans="1:9">
      <c r="A9" s="1"/>
      <c r="B9" s="1"/>
      <c r="C9" s="1"/>
      <c r="D9" s="61" t="s">
        <v>16</v>
      </c>
      <c r="E9" s="64">
        <v>3478</v>
      </c>
      <c r="F9" s="59">
        <v>3000</v>
      </c>
      <c r="G9" s="59">
        <v>3000</v>
      </c>
      <c r="H9" s="123">
        <v>0</v>
      </c>
      <c r="I9" s="113" t="s">
        <v>17</v>
      </c>
    </row>
    <row r="10" spans="1:9" ht="57">
      <c r="A10" s="1"/>
      <c r="B10" s="1"/>
      <c r="C10" s="1"/>
      <c r="D10" s="61" t="s">
        <v>18</v>
      </c>
      <c r="E10" s="64">
        <v>36463</v>
      </c>
      <c r="F10" s="59">
        <v>28160</v>
      </c>
      <c r="G10" s="59">
        <v>46000</v>
      </c>
      <c r="H10" s="123">
        <v>48861</v>
      </c>
      <c r="I10" s="113" t="s">
        <v>19</v>
      </c>
    </row>
    <row r="11" spans="1:9" ht="28.5">
      <c r="A11" s="1"/>
      <c r="B11" s="1"/>
      <c r="C11" s="1"/>
      <c r="D11" s="61" t="s">
        <v>20</v>
      </c>
      <c r="E11" s="64">
        <v>858</v>
      </c>
      <c r="F11" s="59">
        <v>1000</v>
      </c>
      <c r="G11" s="59">
        <v>1000</v>
      </c>
      <c r="H11" s="123">
        <v>500</v>
      </c>
      <c r="I11" s="19" t="s">
        <v>21</v>
      </c>
    </row>
    <row r="12" spans="1:9" ht="28.5">
      <c r="A12" s="1"/>
      <c r="B12" s="1"/>
      <c r="C12" s="1"/>
      <c r="D12" s="61" t="s">
        <v>22</v>
      </c>
      <c r="E12" s="64">
        <v>2613</v>
      </c>
      <c r="F12" s="59">
        <v>0</v>
      </c>
      <c r="G12" s="59">
        <v>0</v>
      </c>
      <c r="H12" s="123"/>
      <c r="I12" s="4" t="s">
        <v>23</v>
      </c>
    </row>
    <row r="13" spans="1:9" ht="28.5">
      <c r="A13" s="1"/>
      <c r="B13" s="1"/>
      <c r="C13" s="1"/>
      <c r="D13" s="61" t="s">
        <v>24</v>
      </c>
      <c r="E13" s="64">
        <v>16784</v>
      </c>
      <c r="F13" s="59">
        <v>0</v>
      </c>
      <c r="G13" s="59">
        <v>0</v>
      </c>
      <c r="H13" s="123"/>
      <c r="I13" s="19" t="s">
        <v>25</v>
      </c>
    </row>
    <row r="14" spans="1:9" ht="28.5">
      <c r="A14" s="1"/>
      <c r="B14" s="1"/>
      <c r="C14" s="1"/>
      <c r="D14" s="61" t="s">
        <v>26</v>
      </c>
      <c r="F14" s="59">
        <v>0</v>
      </c>
      <c r="G14" s="59">
        <v>0</v>
      </c>
      <c r="H14" s="123"/>
      <c r="I14" s="20" t="s">
        <v>27</v>
      </c>
    </row>
    <row r="15" spans="1:9">
      <c r="A15" s="1"/>
      <c r="B15" s="1"/>
      <c r="C15" s="1"/>
      <c r="D15" s="61"/>
      <c r="E15" s="67"/>
      <c r="F15" s="68"/>
      <c r="G15" s="68"/>
      <c r="H15" s="123"/>
    </row>
    <row r="16" spans="1:9" ht="19.5" customHeight="1">
      <c r="A16" s="148" t="s">
        <v>28</v>
      </c>
      <c r="B16" s="148"/>
      <c r="C16" s="148"/>
      <c r="D16" s="148"/>
      <c r="E16" s="69">
        <f>SUM(E5:E15)</f>
        <v>266731</v>
      </c>
      <c r="F16" s="70">
        <f>SUM(F5:F15)</f>
        <v>229623</v>
      </c>
      <c r="G16" s="70">
        <f>SUM(G5:G15)</f>
        <v>255763</v>
      </c>
      <c r="H16" s="124">
        <f>SUM(H5:H15)</f>
        <v>180334</v>
      </c>
    </row>
    <row r="17" spans="1:9" ht="18">
      <c r="A17" s="143"/>
      <c r="B17" s="143"/>
      <c r="C17" s="143"/>
      <c r="D17" s="71"/>
      <c r="E17" s="63"/>
      <c r="H17" s="123"/>
    </row>
    <row r="18" spans="1:9" ht="18.75" customHeight="1">
      <c r="A18" s="145" t="s">
        <v>29</v>
      </c>
      <c r="B18" s="145"/>
      <c r="C18" s="145"/>
      <c r="D18" s="145"/>
      <c r="E18" s="63"/>
      <c r="H18" s="123"/>
      <c r="I18" s="4"/>
    </row>
    <row r="19" spans="1:9">
      <c r="A19" s="1"/>
      <c r="B19" s="1"/>
      <c r="C19" s="1"/>
      <c r="D19" s="61"/>
      <c r="E19" s="72"/>
      <c r="F19" s="73"/>
      <c r="G19" s="73"/>
      <c r="H19" s="123"/>
    </row>
    <row r="20" spans="1:9" ht="15" customHeight="1">
      <c r="A20" s="1"/>
      <c r="B20" s="146" t="s">
        <v>30</v>
      </c>
      <c r="C20" s="146"/>
      <c r="D20" s="146"/>
      <c r="E20" s="74"/>
      <c r="H20" s="123"/>
      <c r="I20" s="40"/>
    </row>
    <row r="21" spans="1:9">
      <c r="A21" s="1"/>
      <c r="B21" s="1"/>
      <c r="C21" s="1"/>
      <c r="D21" s="61" t="s">
        <v>31</v>
      </c>
      <c r="E21" s="64">
        <v>13453</v>
      </c>
      <c r="F21" s="59">
        <v>9500</v>
      </c>
      <c r="G21" s="59">
        <v>7100</v>
      </c>
      <c r="H21" s="123">
        <v>7100</v>
      </c>
      <c r="I21" s="5" t="s">
        <v>32</v>
      </c>
    </row>
    <row r="22" spans="1:9">
      <c r="A22" s="1"/>
      <c r="B22" s="1"/>
      <c r="C22" s="1"/>
      <c r="D22" s="61" t="s">
        <v>33</v>
      </c>
      <c r="E22" s="64">
        <v>107</v>
      </c>
      <c r="F22" s="59">
        <v>500</v>
      </c>
      <c r="G22" s="59">
        <v>500</v>
      </c>
      <c r="H22" s="123">
        <v>500</v>
      </c>
      <c r="I22" s="20" t="s">
        <v>34</v>
      </c>
    </row>
    <row r="23" spans="1:9">
      <c r="A23" s="1"/>
      <c r="B23" s="1"/>
      <c r="C23" s="1"/>
      <c r="D23" s="61" t="s">
        <v>35</v>
      </c>
      <c r="E23" s="64">
        <v>0</v>
      </c>
      <c r="F23" s="59">
        <v>1500</v>
      </c>
      <c r="G23" s="59">
        <v>1000</v>
      </c>
      <c r="H23" s="123">
        <v>1000</v>
      </c>
      <c r="I23" s="20" t="s">
        <v>36</v>
      </c>
    </row>
    <row r="24" spans="1:9" ht="28.5">
      <c r="A24" s="1"/>
      <c r="B24" s="1"/>
      <c r="C24" s="1"/>
      <c r="D24" s="61" t="s">
        <v>37</v>
      </c>
      <c r="E24" s="64">
        <v>4600</v>
      </c>
      <c r="F24" s="59">
        <v>4000</v>
      </c>
      <c r="G24" s="59">
        <v>4600</v>
      </c>
      <c r="H24" s="123">
        <v>6325</v>
      </c>
      <c r="I24" s="20" t="s">
        <v>38</v>
      </c>
    </row>
    <row r="25" spans="1:9">
      <c r="A25" s="1"/>
      <c r="B25" s="1"/>
      <c r="C25" s="1"/>
      <c r="D25" s="75" t="s">
        <v>39</v>
      </c>
      <c r="E25" s="76">
        <v>500</v>
      </c>
      <c r="F25" s="77">
        <v>500</v>
      </c>
      <c r="G25" s="77">
        <v>500</v>
      </c>
      <c r="H25" s="125">
        <v>500</v>
      </c>
      <c r="I25" s="20" t="s">
        <v>40</v>
      </c>
    </row>
    <row r="26" spans="1:9">
      <c r="A26" s="1"/>
      <c r="B26" s="1"/>
      <c r="C26" s="1"/>
      <c r="D26" s="61" t="s">
        <v>41</v>
      </c>
      <c r="E26" s="64">
        <v>0</v>
      </c>
      <c r="F26" s="59">
        <v>500</v>
      </c>
      <c r="G26" s="59">
        <v>1600</v>
      </c>
      <c r="H26" s="123">
        <v>1600</v>
      </c>
      <c r="I26" s="5" t="s">
        <v>42</v>
      </c>
    </row>
    <row r="27" spans="1:9" ht="42.75">
      <c r="A27" s="1"/>
      <c r="B27" s="1"/>
      <c r="C27" s="1"/>
      <c r="D27" s="61" t="s">
        <v>43</v>
      </c>
      <c r="E27" s="64" t="str">
        <f>[1]Budget!E26</f>
        <v>0</v>
      </c>
      <c r="F27" s="59">
        <v>2000</v>
      </c>
      <c r="G27" s="59">
        <v>700</v>
      </c>
      <c r="H27" s="123">
        <v>700</v>
      </c>
      <c r="I27" s="20" t="s">
        <v>44</v>
      </c>
    </row>
    <row r="28" spans="1:9" ht="57">
      <c r="A28" s="1"/>
      <c r="B28" s="1"/>
      <c r="C28" s="1"/>
      <c r="D28" s="61" t="s">
        <v>45</v>
      </c>
      <c r="E28" s="64" t="str">
        <f>[1]Budget!E27</f>
        <v xml:space="preserve">0 </v>
      </c>
      <c r="F28" s="59">
        <v>0</v>
      </c>
      <c r="G28" s="59">
        <v>300</v>
      </c>
      <c r="H28" s="123">
        <v>300</v>
      </c>
      <c r="I28" s="20" t="s">
        <v>46</v>
      </c>
    </row>
    <row r="29" spans="1:9" ht="28.5">
      <c r="A29" s="1"/>
      <c r="B29" s="1"/>
      <c r="C29" s="1"/>
      <c r="D29" s="61" t="s">
        <v>47</v>
      </c>
      <c r="E29" s="64">
        <v>1300</v>
      </c>
      <c r="F29" s="59">
        <v>1300</v>
      </c>
      <c r="G29" s="59">
        <v>0</v>
      </c>
      <c r="H29" s="123"/>
      <c r="I29" s="113" t="s">
        <v>48</v>
      </c>
    </row>
    <row r="30" spans="1:9" ht="42.75">
      <c r="A30" s="1"/>
      <c r="B30" s="1"/>
      <c r="C30" s="1"/>
      <c r="D30" s="61" t="s">
        <v>49</v>
      </c>
      <c r="E30" s="64" t="str">
        <f>[1]Budget!E29</f>
        <v>0</v>
      </c>
      <c r="F30" s="59">
        <v>5000</v>
      </c>
      <c r="H30" s="123">
        <v>5000</v>
      </c>
      <c r="I30" s="113" t="s">
        <v>50</v>
      </c>
    </row>
    <row r="31" spans="1:9">
      <c r="A31" s="1"/>
      <c r="B31" s="1"/>
      <c r="C31" s="1"/>
      <c r="D31" s="61" t="s">
        <v>51</v>
      </c>
      <c r="E31" s="64" t="str">
        <f>[1]Budget!E30</f>
        <v>0</v>
      </c>
      <c r="F31" s="59">
        <v>400</v>
      </c>
      <c r="G31" s="59">
        <v>0</v>
      </c>
      <c r="H31" s="123"/>
      <c r="I31" s="114" t="s">
        <v>52</v>
      </c>
    </row>
    <row r="32" spans="1:9">
      <c r="A32" s="1"/>
      <c r="B32" s="1"/>
      <c r="C32" s="1"/>
      <c r="D32" s="61" t="s">
        <v>53</v>
      </c>
      <c r="E32" s="64" t="str">
        <f>[1]Budget!E31</f>
        <v>0</v>
      </c>
      <c r="F32" s="59">
        <v>0</v>
      </c>
      <c r="G32" s="59">
        <v>0</v>
      </c>
      <c r="H32" s="123"/>
      <c r="I32" s="113" t="s">
        <v>54</v>
      </c>
    </row>
    <row r="33" spans="1:9" ht="28.5">
      <c r="A33" s="1"/>
      <c r="B33" s="1"/>
      <c r="C33" s="1"/>
      <c r="D33" s="61" t="s">
        <v>55</v>
      </c>
      <c r="E33" s="64" t="str">
        <f>[1]Budget!E32</f>
        <v>500</v>
      </c>
      <c r="F33" s="59">
        <v>500</v>
      </c>
      <c r="G33" s="59">
        <v>500</v>
      </c>
      <c r="H33" s="123">
        <v>500</v>
      </c>
      <c r="I33" s="20" t="s">
        <v>56</v>
      </c>
    </row>
    <row r="34" spans="1:9" ht="42.75">
      <c r="A34" s="1"/>
      <c r="B34" s="1"/>
      <c r="C34" s="1"/>
      <c r="D34" s="75" t="s">
        <v>57</v>
      </c>
      <c r="E34" s="76">
        <v>3517</v>
      </c>
      <c r="F34" s="59">
        <v>2520.84</v>
      </c>
      <c r="G34" s="59">
        <v>2600</v>
      </c>
      <c r="H34" s="123">
        <v>1000</v>
      </c>
      <c r="I34" s="20" t="s">
        <v>58</v>
      </c>
    </row>
    <row r="35" spans="1:9" ht="28.5">
      <c r="A35" s="1"/>
      <c r="B35" s="1"/>
      <c r="C35" s="1"/>
      <c r="D35" s="75" t="s">
        <v>59</v>
      </c>
      <c r="E35" s="76"/>
      <c r="G35" s="59">
        <v>100</v>
      </c>
      <c r="H35" s="123">
        <v>100</v>
      </c>
      <c r="I35" s="20" t="s">
        <v>60</v>
      </c>
    </row>
    <row r="36" spans="1:9">
      <c r="A36" s="1"/>
      <c r="B36" s="1"/>
      <c r="C36" s="1"/>
      <c r="D36" s="75" t="s">
        <v>61</v>
      </c>
      <c r="E36" s="76">
        <v>3508</v>
      </c>
      <c r="G36" s="59">
        <f>34.44*12</f>
        <v>413.28</v>
      </c>
      <c r="H36" s="123">
        <v>413</v>
      </c>
      <c r="I36" s="20" t="s">
        <v>62</v>
      </c>
    </row>
    <row r="37" spans="1:9" ht="28.5">
      <c r="A37" s="1"/>
      <c r="B37" s="1"/>
      <c r="C37" s="1"/>
      <c r="D37" s="75" t="s">
        <v>63</v>
      </c>
      <c r="E37" s="76">
        <f>[1]Budget!E35</f>
        <v>0</v>
      </c>
      <c r="F37" s="59">
        <v>0</v>
      </c>
      <c r="G37" s="59">
        <v>3230</v>
      </c>
      <c r="H37" s="123">
        <v>3230</v>
      </c>
      <c r="I37" s="20" t="s">
        <v>64</v>
      </c>
    </row>
    <row r="38" spans="1:9">
      <c r="A38" s="1"/>
      <c r="B38" s="1"/>
      <c r="C38" s="1"/>
      <c r="D38" s="75" t="s">
        <v>65</v>
      </c>
      <c r="E38" s="76">
        <v>32350</v>
      </c>
      <c r="F38" s="59">
        <v>35650</v>
      </c>
      <c r="G38" s="59">
        <v>34875</v>
      </c>
      <c r="H38" s="123">
        <f>1300*19.9</f>
        <v>25869.999999999996</v>
      </c>
      <c r="I38" s="113" t="s">
        <v>66</v>
      </c>
    </row>
    <row r="39" spans="1:9">
      <c r="A39" s="1"/>
      <c r="B39" s="1"/>
      <c r="C39" s="1"/>
      <c r="D39" s="75" t="s">
        <v>67</v>
      </c>
      <c r="E39" s="76" t="str">
        <f>[1]Budget!E37</f>
        <v>0</v>
      </c>
      <c r="F39" s="59">
        <v>1000</v>
      </c>
      <c r="G39" s="59">
        <v>0</v>
      </c>
      <c r="H39" s="123"/>
      <c r="I39" s="19" t="s">
        <v>68</v>
      </c>
    </row>
    <row r="40" spans="1:9" ht="42.75">
      <c r="A40" s="1"/>
      <c r="B40" s="1"/>
      <c r="C40" s="1"/>
      <c r="D40" s="61" t="s">
        <v>69</v>
      </c>
      <c r="E40" s="64" t="str">
        <f>[1]Budget!E38</f>
        <v>0</v>
      </c>
      <c r="F40" s="78"/>
      <c r="G40" s="78"/>
      <c r="H40" s="126"/>
      <c r="I40" s="20" t="s">
        <v>70</v>
      </c>
    </row>
    <row r="41" spans="1:9" ht="28.5">
      <c r="A41" s="1"/>
      <c r="B41" s="1"/>
      <c r="C41" s="1"/>
      <c r="D41" s="61" t="s">
        <v>71</v>
      </c>
      <c r="E41" s="64" t="str">
        <f>[1]Budget!E39</f>
        <v>0</v>
      </c>
      <c r="F41" s="78"/>
      <c r="G41" s="79">
        <v>4500</v>
      </c>
      <c r="H41" s="127">
        <v>1000</v>
      </c>
      <c r="I41" s="20" t="s">
        <v>72</v>
      </c>
    </row>
    <row r="42" spans="1:9">
      <c r="A42" s="1"/>
      <c r="B42" s="1"/>
      <c r="C42" s="1"/>
      <c r="D42" s="61" t="s">
        <v>73</v>
      </c>
      <c r="E42" s="80">
        <v>60460</v>
      </c>
      <c r="F42" s="81">
        <f>SUM(F21:F40)</f>
        <v>64870.84</v>
      </c>
      <c r="G42" s="81">
        <f>SUM(G21:G41)</f>
        <v>62518.28</v>
      </c>
      <c r="H42" s="128">
        <f>SUM(H21:H41)</f>
        <v>55138</v>
      </c>
    </row>
    <row r="43" spans="1:9">
      <c r="A43" s="1"/>
      <c r="B43" s="1"/>
      <c r="C43" s="1"/>
      <c r="D43" s="61"/>
      <c r="E43" s="64"/>
      <c r="H43" s="123"/>
    </row>
    <row r="44" spans="1:9">
      <c r="A44" s="1"/>
      <c r="B44" s="1"/>
      <c r="C44" s="1"/>
      <c r="D44" s="82" t="s">
        <v>74</v>
      </c>
      <c r="E44" s="80"/>
      <c r="H44" s="123"/>
      <c r="I44" s="40" t="s">
        <v>75</v>
      </c>
    </row>
    <row r="45" spans="1:9" ht="28.5">
      <c r="A45" s="1"/>
      <c r="B45" s="1"/>
      <c r="C45" s="1"/>
      <c r="D45" s="61" t="s">
        <v>76</v>
      </c>
      <c r="E45" s="64">
        <v>3315</v>
      </c>
      <c r="F45" s="59">
        <v>7000</v>
      </c>
      <c r="G45" s="59">
        <v>8000</v>
      </c>
      <c r="H45" s="123">
        <v>5600</v>
      </c>
      <c r="I45" s="113" t="s">
        <v>77</v>
      </c>
    </row>
    <row r="46" spans="1:9" ht="28.5">
      <c r="A46" s="1"/>
      <c r="B46" s="1"/>
      <c r="C46" s="1"/>
      <c r="D46" s="61" t="s">
        <v>78</v>
      </c>
      <c r="E46" s="67">
        <v>1500</v>
      </c>
      <c r="F46" s="68">
        <v>2000</v>
      </c>
      <c r="G46" s="68">
        <v>2400</v>
      </c>
      <c r="H46" s="123">
        <v>800</v>
      </c>
      <c r="I46" s="113" t="s">
        <v>79</v>
      </c>
    </row>
    <row r="47" spans="1:9">
      <c r="A47" s="1"/>
      <c r="B47" s="1"/>
      <c r="C47" s="1"/>
      <c r="D47" s="61" t="s">
        <v>80</v>
      </c>
      <c r="E47" s="64">
        <f>SUM(E45:E46)</f>
        <v>4815</v>
      </c>
      <c r="F47" s="81">
        <f>SUM(F45:F46)</f>
        <v>9000</v>
      </c>
      <c r="G47" s="81">
        <f>SUM(G45:G46)</f>
        <v>10400</v>
      </c>
      <c r="H47" s="128">
        <f>SUM(H45:H46)</f>
        <v>6400</v>
      </c>
    </row>
    <row r="48" spans="1:9">
      <c r="A48" s="1"/>
      <c r="B48" s="1"/>
      <c r="C48" s="1"/>
      <c r="D48" s="61"/>
      <c r="E48" s="64"/>
      <c r="H48" s="123"/>
    </row>
    <row r="49" spans="1:9">
      <c r="A49" s="1"/>
      <c r="B49" s="1"/>
      <c r="C49" s="1"/>
      <c r="D49" s="82" t="s">
        <v>81</v>
      </c>
      <c r="E49" s="80"/>
      <c r="H49" s="123"/>
      <c r="I49" s="40" t="s">
        <v>75</v>
      </c>
    </row>
    <row r="50" spans="1:9" ht="28.5">
      <c r="A50" s="1"/>
      <c r="B50" s="1"/>
      <c r="C50" s="1"/>
      <c r="D50" s="3" t="s">
        <v>82</v>
      </c>
      <c r="E50" s="64">
        <f>[1]Budget!$E$76</f>
        <v>56219.25</v>
      </c>
      <c r="F50" s="6">
        <v>32000</v>
      </c>
      <c r="G50" s="6">
        <v>32000</v>
      </c>
      <c r="H50" s="129"/>
      <c r="I50" s="113" t="s">
        <v>83</v>
      </c>
    </row>
    <row r="51" spans="1:9" ht="42.75">
      <c r="A51" s="1"/>
      <c r="B51" s="1"/>
      <c r="C51" s="1"/>
      <c r="D51" s="3" t="s">
        <v>84</v>
      </c>
      <c r="E51" s="64">
        <v>2000</v>
      </c>
      <c r="F51" s="6"/>
      <c r="G51" s="6"/>
      <c r="H51" s="129"/>
      <c r="I51" s="42" t="s">
        <v>85</v>
      </c>
    </row>
    <row r="52" spans="1:9" ht="57">
      <c r="A52" s="1"/>
      <c r="B52" s="1"/>
      <c r="C52" s="1"/>
      <c r="D52" s="3" t="s">
        <v>86</v>
      </c>
      <c r="E52" s="64"/>
      <c r="F52" s="14">
        <v>1500</v>
      </c>
      <c r="G52" s="14">
        <v>0</v>
      </c>
      <c r="H52" s="130">
        <v>0</v>
      </c>
      <c r="I52" s="83" t="s">
        <v>87</v>
      </c>
    </row>
    <row r="53" spans="1:9" ht="16.5">
      <c r="A53" s="1"/>
      <c r="B53" s="1"/>
      <c r="C53" s="1"/>
      <c r="D53" s="3" t="s">
        <v>88</v>
      </c>
      <c r="E53" s="64"/>
      <c r="F53" s="15"/>
      <c r="G53" s="15"/>
      <c r="H53" s="131">
        <v>3000</v>
      </c>
      <c r="I53" s="141" t="s">
        <v>89</v>
      </c>
    </row>
    <row r="54" spans="1:9">
      <c r="A54" s="1"/>
      <c r="B54" s="1"/>
      <c r="C54" s="1"/>
      <c r="D54" s="3" t="s">
        <v>90</v>
      </c>
      <c r="E54" s="64"/>
      <c r="F54" s="17">
        <f>SUM(F50:F53)</f>
        <v>33500</v>
      </c>
      <c r="G54" s="17">
        <f>SUM(G50:G53)</f>
        <v>32000</v>
      </c>
      <c r="H54" s="132">
        <f>SUM(H50:H53)</f>
        <v>3000</v>
      </c>
      <c r="I54" s="84"/>
    </row>
    <row r="55" spans="1:9">
      <c r="A55" s="1"/>
      <c r="B55" s="1"/>
      <c r="C55" s="1"/>
      <c r="D55" s="3"/>
      <c r="E55" s="64"/>
      <c r="F55" s="16"/>
      <c r="G55" s="16"/>
      <c r="H55" s="133"/>
      <c r="I55" s="84"/>
    </row>
    <row r="56" spans="1:9" ht="15" customHeight="1">
      <c r="A56" s="1"/>
      <c r="B56" s="146" t="s">
        <v>91</v>
      </c>
      <c r="C56" s="146"/>
      <c r="D56" s="146"/>
      <c r="E56" s="85"/>
      <c r="H56" s="123"/>
      <c r="I56" s="40" t="s">
        <v>75</v>
      </c>
    </row>
    <row r="57" spans="1:9" ht="15" customHeight="1">
      <c r="A57" s="1"/>
      <c r="B57" s="142"/>
      <c r="C57" s="142"/>
      <c r="D57" s="3" t="s">
        <v>92</v>
      </c>
      <c r="E57" s="64"/>
      <c r="F57" s="59">
        <v>2000</v>
      </c>
      <c r="G57" s="59">
        <v>6000</v>
      </c>
      <c r="H57" s="123">
        <v>2000</v>
      </c>
      <c r="I57" s="113" t="s">
        <v>93</v>
      </c>
    </row>
    <row r="58" spans="1:9" ht="28.5">
      <c r="A58" s="1"/>
      <c r="B58" s="1"/>
      <c r="C58" s="1"/>
      <c r="D58" s="75" t="s">
        <v>94</v>
      </c>
      <c r="E58" s="76">
        <v>1998</v>
      </c>
      <c r="F58" s="59">
        <v>1000</v>
      </c>
      <c r="G58" s="59">
        <v>0</v>
      </c>
      <c r="H58" s="123">
        <v>1000</v>
      </c>
      <c r="I58" s="113" t="s">
        <v>95</v>
      </c>
    </row>
    <row r="59" spans="1:9" ht="28.5">
      <c r="A59" s="1"/>
      <c r="B59" s="1"/>
      <c r="C59" s="1"/>
      <c r="D59" s="75" t="s">
        <v>96</v>
      </c>
      <c r="E59" s="76">
        <v>1217</v>
      </c>
      <c r="F59" s="59">
        <v>1500</v>
      </c>
      <c r="G59" s="59">
        <v>1500</v>
      </c>
      <c r="H59" s="123">
        <v>1500</v>
      </c>
      <c r="I59" s="113" t="s">
        <v>97</v>
      </c>
    </row>
    <row r="60" spans="1:9">
      <c r="A60" s="2"/>
      <c r="B60" s="2"/>
      <c r="C60" s="2"/>
      <c r="D60" s="75" t="s">
        <v>98</v>
      </c>
      <c r="E60" s="76">
        <v>3727</v>
      </c>
      <c r="F60" s="77">
        <v>4000</v>
      </c>
      <c r="G60" s="77">
        <v>4000</v>
      </c>
      <c r="H60" s="125">
        <v>2000</v>
      </c>
      <c r="I60" s="113" t="s">
        <v>99</v>
      </c>
    </row>
    <row r="61" spans="1:9">
      <c r="A61" s="1"/>
      <c r="B61" s="1"/>
      <c r="C61" s="1"/>
      <c r="D61" s="61" t="s">
        <v>100</v>
      </c>
      <c r="E61" s="64">
        <v>1605</v>
      </c>
      <c r="F61" s="59">
        <v>2000</v>
      </c>
      <c r="G61" s="59">
        <v>2500</v>
      </c>
      <c r="H61" s="123">
        <v>1250</v>
      </c>
      <c r="I61" s="113" t="s">
        <v>101</v>
      </c>
    </row>
    <row r="62" spans="1:9" ht="57">
      <c r="A62" s="1"/>
      <c r="B62" s="11"/>
      <c r="C62" s="11"/>
      <c r="D62" s="75" t="s">
        <v>102</v>
      </c>
      <c r="E62" s="76" t="str">
        <f>[1]Budget!E88</f>
        <v>0</v>
      </c>
      <c r="F62" s="59">
        <v>2000</v>
      </c>
      <c r="G62" s="59">
        <v>4000</v>
      </c>
      <c r="H62" s="123">
        <v>4000</v>
      </c>
      <c r="I62" s="20" t="s">
        <v>103</v>
      </c>
    </row>
    <row r="63" spans="1:9">
      <c r="A63" s="1"/>
      <c r="B63" s="11"/>
      <c r="C63" s="11"/>
      <c r="D63" s="75" t="s">
        <v>104</v>
      </c>
      <c r="E63" s="76">
        <v>25582</v>
      </c>
      <c r="F63" s="59">
        <v>20500</v>
      </c>
      <c r="G63" s="59">
        <v>24000</v>
      </c>
      <c r="H63" s="123">
        <v>12000</v>
      </c>
      <c r="I63" s="113" t="s">
        <v>105</v>
      </c>
    </row>
    <row r="64" spans="1:9" ht="28.5">
      <c r="A64" s="1"/>
      <c r="B64" s="11"/>
      <c r="C64" s="11"/>
      <c r="D64" s="75" t="s">
        <v>106</v>
      </c>
      <c r="E64" s="76">
        <f>[1]Budget!E90</f>
        <v>0</v>
      </c>
      <c r="F64" s="59">
        <v>9000</v>
      </c>
      <c r="G64" s="59">
        <v>4000</v>
      </c>
      <c r="H64" s="123">
        <v>2000</v>
      </c>
      <c r="I64" s="113" t="s">
        <v>107</v>
      </c>
    </row>
    <row r="65" spans="1:10">
      <c r="A65" s="1"/>
      <c r="B65" s="11"/>
      <c r="C65" s="11"/>
      <c r="D65" s="75" t="s">
        <v>108</v>
      </c>
      <c r="E65" s="76"/>
      <c r="F65" s="68">
        <v>2000</v>
      </c>
      <c r="G65" s="68">
        <v>2000</v>
      </c>
      <c r="H65" s="123">
        <v>2000</v>
      </c>
      <c r="I65" s="113" t="s">
        <v>109</v>
      </c>
    </row>
    <row r="66" spans="1:10">
      <c r="A66" s="1"/>
      <c r="B66" s="11"/>
      <c r="C66" s="11"/>
      <c r="D66" s="75" t="s">
        <v>80</v>
      </c>
      <c r="E66" s="76"/>
      <c r="F66" s="81">
        <f>SUM(F57:F65)</f>
        <v>44000</v>
      </c>
      <c r="G66" s="81">
        <f>SUM(G57:G65)</f>
        <v>48000</v>
      </c>
      <c r="H66" s="128">
        <f>SUM(H57:H65)</f>
        <v>27750</v>
      </c>
    </row>
    <row r="67" spans="1:10">
      <c r="A67" s="1"/>
      <c r="B67" s="11"/>
      <c r="C67" s="11"/>
      <c r="D67" s="75"/>
      <c r="E67" s="76"/>
      <c r="H67" s="123"/>
    </row>
    <row r="68" spans="1:10" ht="15" customHeight="1">
      <c r="A68" s="1"/>
      <c r="B68" s="147" t="s">
        <v>110</v>
      </c>
      <c r="C68" s="147"/>
      <c r="D68" s="147"/>
      <c r="E68" s="86"/>
      <c r="H68" s="123"/>
    </row>
    <row r="69" spans="1:10" ht="42.75">
      <c r="A69" s="1"/>
      <c r="B69" s="11"/>
      <c r="C69" s="11"/>
      <c r="D69" s="5" t="s">
        <v>111</v>
      </c>
      <c r="E69" s="76">
        <f>[1]Budget!E95</f>
        <v>700</v>
      </c>
      <c r="F69" s="77">
        <v>750</v>
      </c>
      <c r="G69" s="77"/>
      <c r="H69" s="125"/>
      <c r="I69" s="20" t="s">
        <v>112</v>
      </c>
    </row>
    <row r="70" spans="1:10">
      <c r="A70" s="1"/>
      <c r="B70" s="11"/>
      <c r="C70" s="11"/>
      <c r="D70" s="75" t="s">
        <v>113</v>
      </c>
      <c r="E70" s="76">
        <v>41944</v>
      </c>
      <c r="F70" s="87">
        <v>19250</v>
      </c>
      <c r="G70" s="87">
        <v>45175</v>
      </c>
      <c r="H70" s="125">
        <v>48035</v>
      </c>
      <c r="I70" s="5" t="s">
        <v>114</v>
      </c>
    </row>
    <row r="71" spans="1:10">
      <c r="A71" s="1"/>
      <c r="B71" s="1"/>
      <c r="C71" s="1"/>
      <c r="D71" s="75" t="s">
        <v>80</v>
      </c>
      <c r="E71" s="88"/>
      <c r="F71" s="89">
        <f>SUM(F69:F70)</f>
        <v>20000</v>
      </c>
      <c r="G71" s="89">
        <f>SUM(G69:G70)</f>
        <v>45175</v>
      </c>
      <c r="H71" s="128">
        <f>SUM(H69:H70)</f>
        <v>48035</v>
      </c>
      <c r="I71" s="5"/>
    </row>
    <row r="72" spans="1:10" ht="28.5">
      <c r="A72" s="1"/>
      <c r="B72" s="1"/>
      <c r="C72" s="1"/>
      <c r="D72" s="149" t="s">
        <v>115</v>
      </c>
      <c r="E72" s="149"/>
      <c r="F72" s="149"/>
      <c r="G72" s="53"/>
      <c r="H72" s="134"/>
      <c r="I72" s="90" t="s">
        <v>116</v>
      </c>
      <c r="J72" s="3"/>
    </row>
    <row r="73" spans="1:10">
      <c r="A73" s="1"/>
      <c r="B73" s="1"/>
      <c r="C73" s="1"/>
      <c r="D73" s="144"/>
      <c r="E73" s="91"/>
      <c r="F73" s="92"/>
      <c r="G73" s="92"/>
      <c r="H73" s="135"/>
      <c r="I73" s="115"/>
      <c r="J73" s="3"/>
    </row>
    <row r="74" spans="1:10">
      <c r="A74" s="1"/>
      <c r="B74" s="1"/>
      <c r="C74" s="1"/>
      <c r="D74" s="93" t="s">
        <v>117</v>
      </c>
      <c r="E74" s="94"/>
      <c r="F74" s="6"/>
      <c r="G74" s="6"/>
      <c r="H74" s="129"/>
      <c r="I74" s="40" t="s">
        <v>118</v>
      </c>
      <c r="J74" s="3"/>
    </row>
    <row r="75" spans="1:10">
      <c r="A75" s="1"/>
      <c r="B75" s="1"/>
      <c r="C75" s="1"/>
      <c r="D75" s="3" t="s">
        <v>119</v>
      </c>
      <c r="E75" s="64">
        <f>[1]Budget!$E$45</f>
        <v>5745.7</v>
      </c>
      <c r="F75" s="14">
        <v>2000</v>
      </c>
      <c r="G75" s="14">
        <v>2000</v>
      </c>
      <c r="H75" s="130">
        <v>6175.93</v>
      </c>
      <c r="I75" s="115" t="s">
        <v>120</v>
      </c>
      <c r="J75" s="3"/>
    </row>
    <row r="76" spans="1:10">
      <c r="A76" s="1"/>
      <c r="B76" s="1"/>
      <c r="C76" s="1"/>
      <c r="D76" s="95" t="s">
        <v>121</v>
      </c>
      <c r="F76" s="96">
        <v>4500</v>
      </c>
      <c r="G76" s="96">
        <v>4500</v>
      </c>
      <c r="H76" s="136">
        <v>4500</v>
      </c>
      <c r="I76" s="113" t="s">
        <v>122</v>
      </c>
      <c r="J76" s="8"/>
    </row>
    <row r="77" spans="1:10">
      <c r="A77" s="1"/>
      <c r="B77" s="1"/>
      <c r="C77" s="1"/>
      <c r="D77" s="95" t="s">
        <v>123</v>
      </c>
      <c r="F77" s="96">
        <v>4000</v>
      </c>
      <c r="G77" s="96">
        <v>4000</v>
      </c>
      <c r="H77" s="136">
        <v>4000</v>
      </c>
      <c r="I77" s="113" t="s">
        <v>124</v>
      </c>
      <c r="J77" s="9"/>
    </row>
    <row r="78" spans="1:10">
      <c r="A78" s="1"/>
      <c r="B78" s="1"/>
      <c r="C78" s="1"/>
      <c r="D78" s="95" t="s">
        <v>125</v>
      </c>
      <c r="E78" s="97"/>
      <c r="F78" s="96">
        <v>2200</v>
      </c>
      <c r="G78" s="96">
        <v>5000</v>
      </c>
      <c r="H78" s="136">
        <v>5000</v>
      </c>
      <c r="I78" s="113" t="s">
        <v>124</v>
      </c>
      <c r="J78" s="9"/>
    </row>
    <row r="79" spans="1:10">
      <c r="A79" s="1"/>
      <c r="B79" s="1"/>
      <c r="C79" s="1"/>
      <c r="D79" s="95" t="s">
        <v>126</v>
      </c>
      <c r="E79" s="97"/>
      <c r="F79" s="96"/>
      <c r="G79" s="96">
        <v>2500</v>
      </c>
      <c r="H79" s="136">
        <v>2500</v>
      </c>
      <c r="I79" s="113" t="s">
        <v>127</v>
      </c>
      <c r="J79" s="9"/>
    </row>
    <row r="80" spans="1:10">
      <c r="A80" s="1"/>
      <c r="B80" s="1"/>
      <c r="C80" s="1"/>
      <c r="D80" s="95" t="s">
        <v>128</v>
      </c>
      <c r="E80" s="97"/>
      <c r="F80" s="96">
        <v>2000</v>
      </c>
      <c r="G80" s="96">
        <v>2000</v>
      </c>
      <c r="H80" s="136">
        <v>2000</v>
      </c>
      <c r="I80" s="113" t="s">
        <v>129</v>
      </c>
      <c r="J80" s="9"/>
    </row>
    <row r="81" spans="1:10">
      <c r="A81" s="1"/>
      <c r="B81" s="1"/>
      <c r="C81" s="1"/>
      <c r="D81" s="95" t="s">
        <v>130</v>
      </c>
      <c r="E81" s="97"/>
      <c r="F81" s="96"/>
      <c r="G81" s="96">
        <v>9000</v>
      </c>
      <c r="H81" s="136">
        <v>9000</v>
      </c>
      <c r="I81" s="113" t="s">
        <v>131</v>
      </c>
      <c r="J81" s="9"/>
    </row>
    <row r="82" spans="1:10">
      <c r="A82" s="1"/>
      <c r="B82" s="1"/>
      <c r="C82" s="1"/>
      <c r="D82" s="95" t="s">
        <v>132</v>
      </c>
      <c r="E82" s="97"/>
      <c r="F82" s="96">
        <v>3600</v>
      </c>
      <c r="G82" s="96">
        <v>3600</v>
      </c>
      <c r="H82" s="136">
        <v>3600</v>
      </c>
      <c r="I82" s="113" t="s">
        <v>133</v>
      </c>
      <c r="J82" s="9"/>
    </row>
    <row r="83" spans="1:10">
      <c r="A83" s="1"/>
      <c r="B83" s="1"/>
      <c r="C83" s="1"/>
      <c r="D83" s="95" t="s">
        <v>134</v>
      </c>
      <c r="E83" s="97"/>
      <c r="F83" s="96">
        <v>5000</v>
      </c>
      <c r="G83" s="96">
        <v>0</v>
      </c>
      <c r="H83" s="136"/>
      <c r="I83" s="19"/>
      <c r="J83" s="9"/>
    </row>
    <row r="84" spans="1:10">
      <c r="A84" s="1"/>
      <c r="B84" s="1"/>
      <c r="C84" s="1"/>
      <c r="D84" s="95" t="s">
        <v>135</v>
      </c>
      <c r="E84" s="97"/>
      <c r="F84" s="98">
        <v>1000</v>
      </c>
      <c r="G84" s="98">
        <v>0</v>
      </c>
      <c r="H84" s="140">
        <v>2500</v>
      </c>
      <c r="I84" s="19" t="s">
        <v>136</v>
      </c>
      <c r="J84" s="9"/>
    </row>
    <row r="85" spans="1:10">
      <c r="A85" s="1"/>
      <c r="B85" s="1"/>
      <c r="C85" s="1"/>
      <c r="D85" s="95" t="s">
        <v>137</v>
      </c>
      <c r="E85" s="97"/>
      <c r="F85" s="81">
        <f>SUM(F75:F84)</f>
        <v>24300</v>
      </c>
      <c r="G85" s="81">
        <f>SUM(G75:G84)</f>
        <v>32600</v>
      </c>
      <c r="H85" s="128">
        <f>SUM(H75:H84)</f>
        <v>39275.93</v>
      </c>
      <c r="J85" s="9"/>
    </row>
    <row r="86" spans="1:10">
      <c r="A86" s="1"/>
      <c r="B86" s="1"/>
      <c r="C86" s="1"/>
      <c r="D86" s="3"/>
      <c r="E86" s="64"/>
      <c r="F86" s="6"/>
      <c r="G86" s="6"/>
      <c r="H86" s="129"/>
      <c r="I86" s="83"/>
      <c r="J86" s="3"/>
    </row>
    <row r="87" spans="1:10">
      <c r="A87" s="1"/>
      <c r="B87" s="1"/>
      <c r="C87" s="1"/>
      <c r="D87" s="99" t="s">
        <v>138</v>
      </c>
      <c r="E87" s="100"/>
      <c r="F87" s="77"/>
      <c r="G87" s="77"/>
      <c r="H87" s="125"/>
      <c r="I87" s="41" t="s">
        <v>139</v>
      </c>
    </row>
    <row r="88" spans="1:10" ht="99.75">
      <c r="A88" s="1"/>
      <c r="B88" s="1"/>
      <c r="C88" s="1"/>
      <c r="D88" s="75" t="s">
        <v>140</v>
      </c>
      <c r="E88" s="76"/>
      <c r="F88" s="77">
        <v>12000</v>
      </c>
      <c r="G88" s="77">
        <v>9000</v>
      </c>
      <c r="H88" s="125"/>
      <c r="I88" s="4" t="s">
        <v>141</v>
      </c>
      <c r="J88" s="10"/>
    </row>
    <row r="89" spans="1:10">
      <c r="A89" s="1"/>
      <c r="B89" s="1"/>
      <c r="C89" s="1"/>
      <c r="D89" s="75" t="s">
        <v>142</v>
      </c>
      <c r="E89" s="76">
        <v>3823</v>
      </c>
      <c r="F89" s="77">
        <v>4000</v>
      </c>
      <c r="G89" s="77">
        <v>2500</v>
      </c>
      <c r="H89" s="125">
        <v>0</v>
      </c>
      <c r="I89" s="5" t="s">
        <v>143</v>
      </c>
      <c r="J89" s="10"/>
    </row>
    <row r="90" spans="1:10" ht="28.5">
      <c r="A90" s="1"/>
      <c r="B90" s="1"/>
      <c r="C90" s="1"/>
      <c r="D90" s="75" t="s">
        <v>144</v>
      </c>
      <c r="E90" s="76">
        <v>5534</v>
      </c>
      <c r="F90" s="77">
        <v>2550</v>
      </c>
      <c r="G90" s="77">
        <v>2550</v>
      </c>
      <c r="H90" s="125">
        <v>0</v>
      </c>
      <c r="I90" s="5" t="s">
        <v>145</v>
      </c>
      <c r="J90" s="10"/>
    </row>
    <row r="91" spans="1:10">
      <c r="A91" s="1"/>
      <c r="B91" s="1"/>
      <c r="C91" s="1"/>
      <c r="D91" s="75" t="s">
        <v>146</v>
      </c>
      <c r="E91" s="76">
        <v>1548</v>
      </c>
      <c r="F91" s="77">
        <v>2500</v>
      </c>
      <c r="G91" s="77">
        <v>0</v>
      </c>
      <c r="H91" s="125"/>
      <c r="I91" s="5" t="s">
        <v>147</v>
      </c>
      <c r="J91" s="10"/>
    </row>
    <row r="92" spans="1:10" ht="28.5">
      <c r="A92" s="1"/>
      <c r="B92" s="1"/>
      <c r="C92" s="1"/>
      <c r="D92" s="75" t="s">
        <v>148</v>
      </c>
      <c r="E92" s="76">
        <f>[1]Budget!E60</f>
        <v>0</v>
      </c>
      <c r="F92" s="77">
        <v>500</v>
      </c>
      <c r="G92" s="77">
        <v>500</v>
      </c>
      <c r="H92" s="125">
        <v>0</v>
      </c>
      <c r="I92" s="5" t="s">
        <v>149</v>
      </c>
    </row>
    <row r="93" spans="1:10">
      <c r="A93" s="1"/>
      <c r="B93" s="1"/>
      <c r="C93" s="1"/>
      <c r="D93" s="75" t="s">
        <v>150</v>
      </c>
      <c r="E93" s="76">
        <v>897</v>
      </c>
      <c r="F93" s="87">
        <v>3000</v>
      </c>
      <c r="G93" s="87">
        <v>3000</v>
      </c>
      <c r="H93" s="125"/>
      <c r="I93" s="5" t="s">
        <v>151</v>
      </c>
    </row>
    <row r="94" spans="1:10">
      <c r="A94" s="1"/>
      <c r="B94" s="1"/>
      <c r="C94" s="1"/>
      <c r="D94" s="75" t="s">
        <v>152</v>
      </c>
      <c r="E94" s="76"/>
      <c r="F94" s="89">
        <f>SUM(F88:F93)</f>
        <v>24550</v>
      </c>
      <c r="G94" s="89">
        <f>SUM(G88:G93)</f>
        <v>17550</v>
      </c>
      <c r="H94" s="139">
        <f>SUM(H88:H93)</f>
        <v>0</v>
      </c>
      <c r="I94" s="5"/>
    </row>
    <row r="95" spans="1:10">
      <c r="A95" s="1"/>
      <c r="B95" s="1"/>
      <c r="C95" s="1"/>
      <c r="D95" s="75"/>
      <c r="E95" s="76"/>
      <c r="F95" s="77"/>
      <c r="G95" s="77"/>
      <c r="H95" s="125"/>
      <c r="I95" s="5"/>
    </row>
    <row r="96" spans="1:10">
      <c r="A96" s="1"/>
      <c r="B96" s="1"/>
      <c r="C96" s="1"/>
      <c r="D96" s="99" t="s">
        <v>153</v>
      </c>
      <c r="E96" s="100"/>
      <c r="F96" s="77"/>
      <c r="G96" s="77"/>
      <c r="H96" s="125"/>
      <c r="I96" s="40" t="s">
        <v>118</v>
      </c>
    </row>
    <row r="97" spans="1:11">
      <c r="A97" s="1"/>
      <c r="B97" s="1"/>
      <c r="C97" s="1"/>
      <c r="D97" s="101" t="s">
        <v>154</v>
      </c>
      <c r="E97" s="102"/>
      <c r="F97" s="87">
        <v>2150</v>
      </c>
      <c r="G97" s="87">
        <v>2150</v>
      </c>
      <c r="H97" s="125"/>
      <c r="I97" s="5" t="s">
        <v>155</v>
      </c>
      <c r="J97" s="10"/>
    </row>
    <row r="98" spans="1:11">
      <c r="A98" s="1"/>
      <c r="B98" s="1"/>
      <c r="C98" s="1"/>
      <c r="D98" s="61" t="s">
        <v>156</v>
      </c>
      <c r="E98" s="64"/>
      <c r="F98" s="59">
        <v>2150</v>
      </c>
      <c r="G98" s="59">
        <v>2150</v>
      </c>
      <c r="H98" s="123">
        <f>SUM(H97)</f>
        <v>0</v>
      </c>
    </row>
    <row r="99" spans="1:11">
      <c r="A99" s="1"/>
      <c r="B99" s="1"/>
      <c r="C99" s="1"/>
      <c r="D99" s="61"/>
      <c r="E99" s="64"/>
      <c r="H99" s="123"/>
    </row>
    <row r="100" spans="1:11">
      <c r="A100" s="1"/>
      <c r="B100" s="1"/>
      <c r="C100" s="1"/>
      <c r="D100" s="82" t="s">
        <v>157</v>
      </c>
      <c r="E100" s="80"/>
      <c r="F100" s="81">
        <f>+F85+F94+F98</f>
        <v>51000</v>
      </c>
      <c r="G100" s="81">
        <f>+G85+G94+G98</f>
        <v>52300</v>
      </c>
      <c r="H100" s="128">
        <f>+H85+H94+H98</f>
        <v>39275.93</v>
      </c>
    </row>
    <row r="101" spans="1:11">
      <c r="A101" s="1"/>
      <c r="B101" s="1"/>
      <c r="C101" s="1"/>
      <c r="D101" s="82"/>
      <c r="E101" s="80"/>
      <c r="H101" s="123"/>
    </row>
    <row r="102" spans="1:11">
      <c r="A102" s="1"/>
      <c r="B102" s="1"/>
      <c r="C102" s="1"/>
      <c r="D102" s="61"/>
      <c r="E102" s="72"/>
      <c r="H102" s="123"/>
      <c r="I102" s="12"/>
    </row>
    <row r="103" spans="1:11" ht="19.5" customHeight="1">
      <c r="A103" s="145" t="s">
        <v>158</v>
      </c>
      <c r="B103" s="145"/>
      <c r="C103" s="145"/>
      <c r="D103" s="145"/>
      <c r="E103" s="63"/>
      <c r="F103" s="70">
        <f>+F42+F100+F47+F54+F66+F71</f>
        <v>222370.84</v>
      </c>
      <c r="G103" s="70">
        <f>+G42+G100+G47+G54+G66+G71</f>
        <v>250393.28</v>
      </c>
      <c r="H103" s="124">
        <f>+H42+H100+H47+H54+H66+H71</f>
        <v>179598.93</v>
      </c>
    </row>
    <row r="104" spans="1:11" ht="19.5" customHeight="1">
      <c r="A104" s="145" t="s">
        <v>159</v>
      </c>
      <c r="B104" s="145"/>
      <c r="C104" s="145"/>
      <c r="D104" s="145"/>
      <c r="E104" s="63"/>
      <c r="F104" s="103">
        <f>+F16</f>
        <v>229623</v>
      </c>
      <c r="G104" s="103">
        <f>+G16</f>
        <v>255763</v>
      </c>
      <c r="H104" s="137">
        <f>+H16</f>
        <v>180334</v>
      </c>
      <c r="I104" s="42"/>
    </row>
    <row r="105" spans="1:11" ht="19.5" customHeight="1">
      <c r="A105" s="145" t="s">
        <v>160</v>
      </c>
      <c r="B105" s="145"/>
      <c r="C105" s="145"/>
      <c r="D105" s="145"/>
      <c r="E105" s="63"/>
      <c r="F105" s="70">
        <f>+F104-F103</f>
        <v>7252.1600000000035</v>
      </c>
      <c r="G105" s="70">
        <f>+G104-G103</f>
        <v>5369.7200000000012</v>
      </c>
      <c r="H105" s="124">
        <f>+H104-H103</f>
        <v>735.07000000000698</v>
      </c>
    </row>
    <row r="106" spans="1:11">
      <c r="A106" s="1"/>
      <c r="B106" s="1"/>
      <c r="C106" s="1"/>
      <c r="D106" s="61"/>
      <c r="E106" s="72"/>
      <c r="F106" s="104"/>
      <c r="G106" s="104"/>
      <c r="H106" s="138"/>
      <c r="I106" s="105"/>
      <c r="J106" s="37"/>
      <c r="K106" s="7"/>
    </row>
    <row r="107" spans="1:11" ht="15.4">
      <c r="D107" s="106"/>
      <c r="E107" s="107"/>
      <c r="F107" s="108"/>
      <c r="G107" s="108"/>
      <c r="H107" s="109"/>
      <c r="I107" s="116"/>
      <c r="J107" s="36"/>
      <c r="K107" s="7"/>
    </row>
    <row r="108" spans="1:11" ht="15.4">
      <c r="D108" s="110"/>
      <c r="E108" s="107"/>
      <c r="F108" s="108"/>
      <c r="G108" s="108"/>
      <c r="H108" s="109"/>
      <c r="I108" s="116"/>
      <c r="J108" s="36"/>
      <c r="K108" s="7"/>
    </row>
    <row r="109" spans="1:11">
      <c r="D109" s="3"/>
      <c r="E109" s="18"/>
      <c r="F109" s="96"/>
      <c r="G109" s="96"/>
      <c r="H109" s="96"/>
      <c r="I109" s="116"/>
      <c r="J109" s="36"/>
      <c r="K109" s="7"/>
    </row>
    <row r="110" spans="1:11">
      <c r="G110" s="96"/>
      <c r="H110" s="96"/>
      <c r="I110" s="116"/>
      <c r="J110" s="36"/>
      <c r="K110" s="7"/>
    </row>
    <row r="111" spans="1:11">
      <c r="G111" s="96"/>
      <c r="H111" s="96"/>
      <c r="I111" s="111"/>
      <c r="J111" s="38"/>
      <c r="K111" s="7"/>
    </row>
    <row r="112" spans="1:11">
      <c r="G112" s="96"/>
      <c r="H112" s="96"/>
      <c r="I112" s="111"/>
      <c r="J112" s="22"/>
      <c r="K112" s="7"/>
    </row>
    <row r="113" spans="2:11">
      <c r="G113" s="96"/>
      <c r="H113" s="96"/>
      <c r="I113" s="116"/>
      <c r="J113" s="36"/>
      <c r="K113" s="7"/>
    </row>
    <row r="114" spans="2:11">
      <c r="G114" s="96"/>
      <c r="H114" s="96"/>
      <c r="I114" s="116"/>
      <c r="J114" s="36"/>
      <c r="K114" s="7"/>
    </row>
    <row r="115" spans="2:11">
      <c r="B115" t="s">
        <v>161</v>
      </c>
      <c r="G115" s="96"/>
      <c r="H115" s="96"/>
      <c r="I115" s="116"/>
      <c r="J115" s="37"/>
      <c r="K115" s="7"/>
    </row>
    <row r="116" spans="2:11">
      <c r="G116" s="96"/>
      <c r="H116" s="96"/>
      <c r="I116" s="105"/>
      <c r="J116" s="36"/>
      <c r="K116" s="7"/>
    </row>
    <row r="117" spans="2:11">
      <c r="G117" s="96"/>
      <c r="H117" s="96"/>
      <c r="I117" s="116"/>
      <c r="J117" s="36"/>
      <c r="K117" s="7"/>
    </row>
    <row r="118" spans="2:11">
      <c r="G118" s="96"/>
      <c r="H118" s="96"/>
      <c r="I118" s="116"/>
      <c r="J118" s="36"/>
      <c r="K118" s="7"/>
    </row>
    <row r="119" spans="2:11">
      <c r="G119" s="96"/>
      <c r="H119" s="96"/>
      <c r="I119" s="116"/>
      <c r="J119" s="36"/>
      <c r="K119" s="7"/>
    </row>
    <row r="120" spans="2:11">
      <c r="G120" s="96"/>
      <c r="H120" s="96"/>
      <c r="I120" s="116"/>
      <c r="J120" s="36"/>
      <c r="K120" s="7"/>
    </row>
    <row r="121" spans="2:11">
      <c r="G121" s="96"/>
      <c r="H121" s="96"/>
      <c r="I121" s="116"/>
      <c r="J121" s="36"/>
      <c r="K121" s="7"/>
    </row>
    <row r="122" spans="2:11">
      <c r="G122" s="96"/>
      <c r="H122" s="96"/>
      <c r="I122" s="116"/>
    </row>
    <row r="123" spans="2:11">
      <c r="G123" s="96"/>
      <c r="H123" s="96"/>
    </row>
    <row r="124" spans="2:11">
      <c r="G124" s="96"/>
      <c r="H124" s="96"/>
    </row>
    <row r="125" spans="2:11">
      <c r="G125" s="96"/>
      <c r="H125" s="96"/>
    </row>
    <row r="126" spans="2:11">
      <c r="F126" s="96"/>
      <c r="G126" s="96"/>
      <c r="H126" s="96"/>
    </row>
    <row r="127" spans="2:11">
      <c r="F127" s="96"/>
      <c r="G127" s="96"/>
      <c r="H127" s="96"/>
    </row>
    <row r="128" spans="2:11">
      <c r="F128" s="96"/>
      <c r="G128" s="96"/>
      <c r="H128" s="96"/>
    </row>
    <row r="129" spans="6:8">
      <c r="F129" s="96"/>
      <c r="G129" s="96"/>
      <c r="H129" s="96"/>
    </row>
  </sheetData>
  <mergeCells count="10">
    <mergeCell ref="A4:D4"/>
    <mergeCell ref="A105:D105"/>
    <mergeCell ref="B20:D20"/>
    <mergeCell ref="B56:D56"/>
    <mergeCell ref="B68:D68"/>
    <mergeCell ref="A103:D103"/>
    <mergeCell ref="A104:D104"/>
    <mergeCell ref="A18:D18"/>
    <mergeCell ref="A16:D16"/>
    <mergeCell ref="D72:F72"/>
  </mergeCells>
  <phoneticPr fontId="26" type="noConversion"/>
  <printOptions gridLines="1"/>
  <pageMargins left="0.43859953703703702" right="0.7" top="0.75" bottom="0.75" header="0.3" footer="0.3"/>
  <pageSetup scale="26" orientation="portrait" r:id="rId1"/>
  <drawing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topLeftCell="A6" workbookViewId="0">
      <selection activeCell="D4" sqref="D4"/>
    </sheetView>
  </sheetViews>
  <sheetFormatPr defaultColWidth="8.85546875" defaultRowHeight="14.25"/>
  <cols>
    <col min="1" max="1" width="25.140625" customWidth="1"/>
    <col min="5" max="5" width="63.85546875" style="1" customWidth="1"/>
  </cols>
  <sheetData>
    <row r="1" spans="1:9">
      <c r="A1" s="21" t="s">
        <v>162</v>
      </c>
    </row>
    <row r="2" spans="1:9" s="21" customFormat="1">
      <c r="B2" s="21" t="s">
        <v>163</v>
      </c>
      <c r="C2" s="21" t="s">
        <v>164</v>
      </c>
      <c r="D2" s="21" t="s">
        <v>165</v>
      </c>
      <c r="E2" s="43"/>
    </row>
    <row r="3" spans="1:9" ht="171">
      <c r="A3" s="1" t="s">
        <v>166</v>
      </c>
      <c r="B3" s="39">
        <v>8000</v>
      </c>
      <c r="C3" s="23">
        <v>11500</v>
      </c>
      <c r="D3" s="23">
        <v>11500</v>
      </c>
      <c r="E3" s="1" t="s">
        <v>167</v>
      </c>
    </row>
    <row r="5" spans="1:9" ht="128.25">
      <c r="A5" t="s">
        <v>168</v>
      </c>
      <c r="B5">
        <v>9500</v>
      </c>
      <c r="C5">
        <v>9500</v>
      </c>
      <c r="D5">
        <v>0</v>
      </c>
      <c r="E5" s="3" t="s">
        <v>169</v>
      </c>
    </row>
    <row r="6" spans="1:9">
      <c r="I6" t="s">
        <v>170</v>
      </c>
    </row>
    <row r="7" spans="1:9" ht="42.75">
      <c r="A7" t="s">
        <v>171</v>
      </c>
      <c r="B7">
        <v>3000</v>
      </c>
      <c r="C7">
        <v>3000</v>
      </c>
      <c r="D7">
        <v>500</v>
      </c>
      <c r="E7" s="1" t="s">
        <v>172</v>
      </c>
    </row>
    <row r="9" spans="1:9" s="21" customFormat="1">
      <c r="B9" s="44">
        <f>SUM(B3:B8)</f>
        <v>20500</v>
      </c>
      <c r="C9" s="45">
        <f>SUM(C3:C8)</f>
        <v>24000</v>
      </c>
      <c r="D9" s="45">
        <f>SUM(D3:D7)</f>
        <v>12000</v>
      </c>
      <c r="E9" s="43"/>
    </row>
  </sheetData>
  <phoneticPr fontId="26" type="noConversion"/>
  <printOptions gridLines="1"/>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8"/>
  <sheetViews>
    <sheetView zoomScaleSheetLayoutView="90" workbookViewId="0">
      <selection activeCell="C8" sqref="C8"/>
    </sheetView>
  </sheetViews>
  <sheetFormatPr defaultColWidth="8.85546875" defaultRowHeight="14.25"/>
  <cols>
    <col min="1" max="1" width="18.85546875" customWidth="1"/>
    <col min="2" max="2" width="10.85546875" style="24" bestFit="1" customWidth="1"/>
    <col min="3" max="3" width="11.140625" customWidth="1"/>
    <col min="4" max="4" width="51.140625" customWidth="1"/>
  </cols>
  <sheetData>
    <row r="2" spans="1:4">
      <c r="A2" s="21" t="s">
        <v>31</v>
      </c>
      <c r="C2" s="21" t="s">
        <v>165</v>
      </c>
      <c r="D2" s="5" t="s">
        <v>173</v>
      </c>
    </row>
    <row r="3" spans="1:4">
      <c r="A3" t="s">
        <v>174</v>
      </c>
      <c r="B3" s="24">
        <f>12*500</f>
        <v>6000</v>
      </c>
      <c r="C3" s="24">
        <f>12*500</f>
        <v>6000</v>
      </c>
      <c r="D3" t="s">
        <v>175</v>
      </c>
    </row>
    <row r="4" spans="1:4">
      <c r="A4" t="s">
        <v>176</v>
      </c>
      <c r="B4" s="24">
        <v>215</v>
      </c>
      <c r="C4" s="24">
        <v>215</v>
      </c>
      <c r="D4" t="s">
        <v>177</v>
      </c>
    </row>
    <row r="5" spans="1:4">
      <c r="A5" t="s">
        <v>178</v>
      </c>
      <c r="B5" s="24">
        <f>46*12</f>
        <v>552</v>
      </c>
      <c r="C5" s="24">
        <f>46*12</f>
        <v>552</v>
      </c>
      <c r="D5" t="s">
        <v>179</v>
      </c>
    </row>
    <row r="6" spans="1:4">
      <c r="A6" t="s">
        <v>180</v>
      </c>
      <c r="B6" s="24">
        <v>50</v>
      </c>
      <c r="C6" s="24">
        <v>50</v>
      </c>
      <c r="D6" t="s">
        <v>181</v>
      </c>
    </row>
    <row r="7" spans="1:4">
      <c r="C7" s="24"/>
    </row>
    <row r="8" spans="1:4" s="21" customFormat="1">
      <c r="B8" s="46">
        <f>SUM(B3:B7)</f>
        <v>6817</v>
      </c>
      <c r="C8" s="46">
        <f>SUM(C3:C7)</f>
        <v>6817</v>
      </c>
    </row>
  </sheetData>
  <phoneticPr fontId="26" type="noConversion"/>
  <printOptions gridLines="1"/>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4"/>
  <sheetViews>
    <sheetView topLeftCell="A5" zoomScale="97" workbookViewId="0">
      <selection activeCell="D38" sqref="D38"/>
    </sheetView>
  </sheetViews>
  <sheetFormatPr defaultColWidth="8.85546875" defaultRowHeight="14.25"/>
  <cols>
    <col min="1" max="1" width="29.85546875" style="50" customWidth="1"/>
    <col min="2" max="2" width="8.85546875" style="25" customWidth="1"/>
    <col min="3" max="4" width="7.42578125" style="25" bestFit="1" customWidth="1"/>
    <col min="5" max="5" width="6" style="25" customWidth="1"/>
    <col min="6" max="6" width="7.85546875" style="25" customWidth="1"/>
    <col min="7" max="7" width="9" style="25" bestFit="1" customWidth="1"/>
    <col min="8" max="8" width="7.85546875" style="26" customWidth="1"/>
    <col min="9" max="9" width="7" style="27" customWidth="1"/>
    <col min="10" max="10" width="8.85546875" style="28"/>
  </cols>
  <sheetData>
    <row r="1" spans="1:9" ht="15.75">
      <c r="A1" s="47" t="s">
        <v>182</v>
      </c>
      <c r="B1" s="29" t="s">
        <v>183</v>
      </c>
      <c r="C1" s="29" t="s">
        <v>184</v>
      </c>
      <c r="D1" s="29" t="s">
        <v>185</v>
      </c>
      <c r="E1" s="29" t="s">
        <v>184</v>
      </c>
      <c r="F1" s="29"/>
      <c r="G1" s="29" t="s">
        <v>186</v>
      </c>
      <c r="H1" s="29" t="s">
        <v>187</v>
      </c>
      <c r="I1" s="29" t="s">
        <v>188</v>
      </c>
    </row>
    <row r="2" spans="1:9">
      <c r="A2" s="48"/>
    </row>
    <row r="3" spans="1:9" ht="26.65">
      <c r="A3" s="49" t="s">
        <v>189</v>
      </c>
      <c r="I3" s="27" t="s">
        <v>190</v>
      </c>
    </row>
    <row r="4" spans="1:9" ht="26.65">
      <c r="A4" s="50" t="s">
        <v>191</v>
      </c>
      <c r="D4" s="25">
        <v>20</v>
      </c>
      <c r="E4" s="25">
        <v>0</v>
      </c>
      <c r="F4" s="25">
        <f>SUM(B4:E4)</f>
        <v>20</v>
      </c>
      <c r="H4" s="26" t="s">
        <v>192</v>
      </c>
    </row>
    <row r="5" spans="1:9">
      <c r="A5" s="50" t="s">
        <v>193</v>
      </c>
      <c r="D5" s="25">
        <v>0</v>
      </c>
      <c r="F5" s="25">
        <f t="shared" ref="F5:F21" si="0">SUM(B5:E5)</f>
        <v>0</v>
      </c>
      <c r="H5" s="26" t="s">
        <v>194</v>
      </c>
    </row>
    <row r="6" spans="1:9" ht="26.65">
      <c r="A6" s="50" t="s">
        <v>195</v>
      </c>
      <c r="D6" s="25">
        <v>0</v>
      </c>
      <c r="F6" s="25">
        <f t="shared" si="0"/>
        <v>0</v>
      </c>
      <c r="H6" s="26" t="s">
        <v>196</v>
      </c>
    </row>
    <row r="8" spans="1:9">
      <c r="F8" s="30"/>
      <c r="G8" s="31">
        <f>SUM(F4:F7)</f>
        <v>20</v>
      </c>
    </row>
    <row r="9" spans="1:9" ht="26.65">
      <c r="A9" s="49" t="s">
        <v>197</v>
      </c>
      <c r="G9" s="31"/>
      <c r="I9" s="27" t="s">
        <v>198</v>
      </c>
    </row>
    <row r="10" spans="1:9">
      <c r="A10" s="50" t="s">
        <v>199</v>
      </c>
      <c r="B10" s="118">
        <v>270</v>
      </c>
      <c r="C10" s="118">
        <f>0.15*B10</f>
        <v>40.5</v>
      </c>
      <c r="D10" s="118"/>
      <c r="E10" s="118"/>
      <c r="F10" s="118">
        <f t="shared" ref="F10" si="1">SUM(B10:E10)</f>
        <v>310.5</v>
      </c>
      <c r="G10" s="119"/>
      <c r="H10" s="120" t="s">
        <v>200</v>
      </c>
      <c r="I10" s="121"/>
    </row>
    <row r="11" spans="1:9">
      <c r="A11" s="50" t="s">
        <v>201</v>
      </c>
      <c r="B11" s="25">
        <v>75</v>
      </c>
      <c r="C11" s="25">
        <f>0.15*B11</f>
        <v>11.25</v>
      </c>
      <c r="D11" s="25">
        <v>10</v>
      </c>
      <c r="E11" s="25">
        <v>0</v>
      </c>
      <c r="F11" s="25">
        <f t="shared" si="0"/>
        <v>96.25</v>
      </c>
      <c r="G11" s="31"/>
    </row>
    <row r="12" spans="1:9">
      <c r="F12" s="32"/>
      <c r="G12" s="31">
        <f>SUM(F10:F11)</f>
        <v>406.75</v>
      </c>
    </row>
    <row r="13" spans="1:9" ht="26.65">
      <c r="A13" s="49" t="s">
        <v>202</v>
      </c>
      <c r="G13" s="31"/>
      <c r="I13" s="27" t="s">
        <v>198</v>
      </c>
    </row>
    <row r="14" spans="1:9">
      <c r="A14" s="50" t="s">
        <v>203</v>
      </c>
      <c r="B14" s="25">
        <v>250</v>
      </c>
      <c r="C14" s="25">
        <f>0.15*B14</f>
        <v>37.5</v>
      </c>
      <c r="F14" s="25">
        <f t="shared" ref="F14" si="2">SUM(B14:E14)</f>
        <v>287.5</v>
      </c>
      <c r="G14" s="31"/>
      <c r="H14" s="26" t="s">
        <v>204</v>
      </c>
    </row>
    <row r="15" spans="1:9">
      <c r="A15" s="50" t="s">
        <v>205</v>
      </c>
      <c r="D15" s="25">
        <v>274.10000000000002</v>
      </c>
      <c r="E15" s="33">
        <v>0</v>
      </c>
      <c r="F15" s="25">
        <f t="shared" si="0"/>
        <v>274.10000000000002</v>
      </c>
      <c r="G15" s="31"/>
    </row>
    <row r="16" spans="1:9" ht="26.65">
      <c r="A16" s="50" t="s">
        <v>206</v>
      </c>
      <c r="F16" s="25">
        <f t="shared" si="0"/>
        <v>0</v>
      </c>
      <c r="G16" s="31"/>
    </row>
    <row r="17" spans="1:9">
      <c r="F17" s="30"/>
      <c r="G17" s="31">
        <f>SUM(F14:F16)</f>
        <v>561.6</v>
      </c>
    </row>
    <row r="18" spans="1:9" ht="26.65">
      <c r="A18" s="49" t="s">
        <v>207</v>
      </c>
      <c r="G18" s="31"/>
      <c r="I18" s="27" t="s">
        <v>198</v>
      </c>
    </row>
    <row r="19" spans="1:9">
      <c r="A19" s="50" t="s">
        <v>208</v>
      </c>
      <c r="B19" s="25">
        <v>300</v>
      </c>
      <c r="C19" s="25">
        <f>0.15*B19</f>
        <v>45</v>
      </c>
      <c r="F19" s="25">
        <f t="shared" si="0"/>
        <v>345</v>
      </c>
      <c r="G19" s="31"/>
      <c r="H19" s="26" t="s">
        <v>209</v>
      </c>
    </row>
    <row r="20" spans="1:9">
      <c r="A20" s="50" t="s">
        <v>210</v>
      </c>
      <c r="D20" s="25">
        <v>250</v>
      </c>
      <c r="F20" s="25">
        <f t="shared" si="0"/>
        <v>250</v>
      </c>
      <c r="G20" s="31"/>
    </row>
    <row r="21" spans="1:9">
      <c r="A21" s="50" t="s">
        <v>211</v>
      </c>
      <c r="D21" s="25">
        <v>22.5</v>
      </c>
      <c r="E21" s="25">
        <f>0.15*D21</f>
        <v>3.375</v>
      </c>
      <c r="F21" s="25">
        <f t="shared" si="0"/>
        <v>25.875</v>
      </c>
      <c r="G21" s="31"/>
    </row>
    <row r="22" spans="1:9" ht="26.65">
      <c r="A22" s="50" t="s">
        <v>212</v>
      </c>
      <c r="F22" s="51"/>
      <c r="G22" s="31"/>
    </row>
    <row r="23" spans="1:9">
      <c r="B23" s="25">
        <f>SUM(B19:B22)</f>
        <v>300</v>
      </c>
      <c r="C23" s="25">
        <f>SUM(C19:C22)</f>
        <v>45</v>
      </c>
      <c r="D23" s="25">
        <f>SUM(D19:D22)</f>
        <v>272.5</v>
      </c>
      <c r="E23" s="25">
        <f>SUM(E19:E22)</f>
        <v>3.375</v>
      </c>
      <c r="G23" s="34">
        <f>SUM(F19:F22)</f>
        <v>620.875</v>
      </c>
    </row>
    <row r="24" spans="1:9">
      <c r="G24" s="31"/>
    </row>
    <row r="25" spans="1:9">
      <c r="A25" s="49" t="s">
        <v>213</v>
      </c>
      <c r="G25" s="31">
        <v>0</v>
      </c>
      <c r="H25" s="26" t="s">
        <v>214</v>
      </c>
      <c r="I25" s="27" t="s">
        <v>215</v>
      </c>
    </row>
    <row r="26" spans="1:9">
      <c r="A26" s="49"/>
      <c r="G26" s="31"/>
    </row>
    <row r="27" spans="1:9">
      <c r="A27" s="49" t="s">
        <v>216</v>
      </c>
      <c r="B27" s="30">
        <f>SUM(B3:B26)</f>
        <v>1195</v>
      </c>
      <c r="C27" s="30">
        <f>SUM(C3:C26)</f>
        <v>179.25</v>
      </c>
      <c r="D27" s="30">
        <f>SUM(D3:D26)</f>
        <v>849.1</v>
      </c>
      <c r="E27" s="30">
        <f>SUM(E3:E26)</f>
        <v>6.75</v>
      </c>
      <c r="G27" s="35">
        <f>SUM(G7:G26)</f>
        <v>1609.2249999999999</v>
      </c>
    </row>
    <row r="28" spans="1:9">
      <c r="G28" s="31"/>
    </row>
    <row r="29" spans="1:9">
      <c r="A29" s="49" t="s">
        <v>217</v>
      </c>
      <c r="G29" s="31">
        <f>SUM(G27:G28)</f>
        <v>1609.2249999999999</v>
      </c>
    </row>
    <row r="31" spans="1:9" ht="66">
      <c r="A31" s="50" t="e">
        <f ca="1">CELL("filename")</f>
        <v>#VALUE!</v>
      </c>
    </row>
    <row r="33" spans="1:1">
      <c r="A33" s="50" t="s">
        <v>218</v>
      </c>
    </row>
    <row r="34" spans="1:1">
      <c r="A34" s="50" t="s">
        <v>219</v>
      </c>
    </row>
  </sheetData>
  <phoneticPr fontId="26" type="noConversion"/>
  <printOptions gridLines="1"/>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selection activeCell="C15" sqref="C15"/>
    </sheetView>
  </sheetViews>
  <sheetFormatPr defaultColWidth="8.85546875" defaultRowHeight="14.25"/>
  <cols>
    <col min="1" max="1" width="19.140625" style="3" customWidth="1"/>
    <col min="2" max="2" width="11.140625" style="54" customWidth="1"/>
    <col min="3" max="3" width="53.85546875" style="1" customWidth="1"/>
  </cols>
  <sheetData>
    <row r="1" spans="1:3">
      <c r="A1" s="40" t="s">
        <v>220</v>
      </c>
      <c r="B1" s="18" t="s">
        <v>221</v>
      </c>
    </row>
    <row r="3" spans="1:3" ht="14.85" customHeight="1">
      <c r="A3" s="3" t="s">
        <v>222</v>
      </c>
      <c r="B3" s="54">
        <f>(129*12)*1.15</f>
        <v>1780.1999999999998</v>
      </c>
      <c r="C3" s="52" t="s">
        <v>223</v>
      </c>
    </row>
    <row r="4" spans="1:3" ht="42.75">
      <c r="A4" s="3" t="s">
        <v>224</v>
      </c>
      <c r="B4" s="54">
        <f>997.5*1.15</f>
        <v>1147.125</v>
      </c>
      <c r="C4" s="1" t="s">
        <v>225</v>
      </c>
    </row>
    <row r="5" spans="1:3" ht="114">
      <c r="A5" s="3" t="s">
        <v>226</v>
      </c>
      <c r="B5" s="54">
        <v>300</v>
      </c>
      <c r="C5" s="1" t="s">
        <v>227</v>
      </c>
    </row>
    <row r="7" spans="1:3" s="21" customFormat="1">
      <c r="A7" s="40" t="s">
        <v>228</v>
      </c>
      <c r="B7" s="55">
        <f ca="1">SUM(B3:B13)</f>
        <v>3227.3249999999998</v>
      </c>
      <c r="C7" s="43"/>
    </row>
    <row r="9" spans="1:3">
      <c r="A9" s="40" t="s">
        <v>59</v>
      </c>
    </row>
    <row r="10" spans="1:3">
      <c r="B10" s="56" t="s">
        <v>164</v>
      </c>
    </row>
    <row r="11" spans="1:3" ht="28.5">
      <c r="A11" s="3" t="s">
        <v>229</v>
      </c>
      <c r="B11" s="54">
        <v>0</v>
      </c>
      <c r="C11" s="1" t="s">
        <v>230</v>
      </c>
    </row>
    <row r="12" spans="1:3" ht="28.5">
      <c r="A12" s="3" t="s">
        <v>231</v>
      </c>
      <c r="B12" s="54">
        <v>0</v>
      </c>
      <c r="C12" s="1" t="s">
        <v>232</v>
      </c>
    </row>
    <row r="13" spans="1:3">
      <c r="A13" s="3" t="s">
        <v>233</v>
      </c>
      <c r="B13" s="54">
        <v>0</v>
      </c>
      <c r="C13" s="1" t="s">
        <v>234</v>
      </c>
    </row>
    <row r="15" spans="1:3" ht="42.75">
      <c r="C15" s="117" t="s">
        <v>235</v>
      </c>
    </row>
  </sheetData>
  <phoneticPr fontId="26" type="noConversion"/>
  <printOptions gridLines="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Holly Thompson</cp:lastModifiedBy>
  <cp:revision/>
  <dcterms:created xsi:type="dcterms:W3CDTF">2017-11-18T01:40:14Z</dcterms:created>
  <dcterms:modified xsi:type="dcterms:W3CDTF">2020-05-29T12:45:26Z</dcterms:modified>
  <cp:category/>
  <cp:contentStatus/>
</cp:coreProperties>
</file>